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1000" firstSheet="8" activeTab="10"/>
  </bookViews>
  <sheets>
    <sheet name="封面" sheetId="49" r:id="rId1"/>
    <sheet name="目录" sheetId="50" r:id="rId2"/>
    <sheet name="表1-2023年阜康市收入" sheetId="2" r:id="rId3"/>
    <sheet name="表2-2023年阜康市支出" sheetId="3" r:id="rId4"/>
    <sheet name="表3-2023年上级补助收入" sheetId="11" r:id="rId5"/>
    <sheet name="表4-2023年阜康市政府一般债务限额、余额情况" sheetId="51" r:id="rId6"/>
    <sheet name="表5-2023年阜康市政府一般债券发行情况" sheetId="53" r:id="rId7"/>
    <sheet name="表6-2023年阜康市政府一般债券项目安排情况" sheetId="55" r:id="rId8"/>
    <sheet name="表7-2024年阜康市收入" sheetId="23" r:id="rId9"/>
    <sheet name="表8-2024年阜康市支出" sheetId="26" r:id="rId10"/>
    <sheet name="表9-支出经济分类" sheetId="38" r:id="rId11"/>
    <sheet name="表10-2024年上级补助" sheetId="10" r:id="rId12"/>
    <sheet name="表11-2023年阜康市收入完成" sheetId="56" r:id="rId13"/>
    <sheet name="表12-2023年阜康市支出完成" sheetId="57" r:id="rId14"/>
    <sheet name="表13-专项债务限额、余额情况" sheetId="58" r:id="rId15"/>
    <sheet name="表14-2023年专项债券发行情况" sheetId="59" r:id="rId16"/>
    <sheet name="表15-专项债券安排情况" sheetId="60" r:id="rId17"/>
    <sheet name="表16-2024年阜康市收入预算" sheetId="61" r:id="rId18"/>
    <sheet name="表17-2024年阜康市支出预算" sheetId="62" r:id="rId19"/>
    <sheet name="表18 阜康市收支总表" sheetId="63" r:id="rId20"/>
    <sheet name="表19 阜康市收入表" sheetId="64" r:id="rId21"/>
    <sheet name="表20 阜康市支出表" sheetId="65" r:id="rId22"/>
  </sheets>
  <externalReferences>
    <externalReference r:id="rId23"/>
  </externalReferences>
  <definedNames>
    <definedName name="_xlnm.Print_Area" localSheetId="8">'表7-2024年阜康市收入'!$A$1:$E$29</definedName>
    <definedName name="_xlnm.Print_Area" localSheetId="2">'表1-2023年阜康市收入'!$A$1:$E$29</definedName>
    <definedName name="_xlnm.Print_Area" localSheetId="9">'表8-2024年阜康市支出'!$A$1:$E$31</definedName>
    <definedName name="_xlnm.Print_Area" localSheetId="10">'表9-支出经济分类'!$A$1:$E$86</definedName>
    <definedName name="_xlnm.Print_Area" localSheetId="11">'表10-2024年上级补助'!$A$1:$E$53</definedName>
    <definedName name="_xlnm.Print_Area" localSheetId="3">'表2-2023年阜康市支出'!$B$1:$E$31</definedName>
    <definedName name="_xlnm.Print_Area" localSheetId="4">'表3-2023年上级补助收入'!$A$1:$E$39</definedName>
    <definedName name="_xlnm.Print_Area" localSheetId="5">'表4-2023年阜康市政府一般债务限额、余额情况'!$A$1:$D$17</definedName>
    <definedName name="_xlnm.Print_Titles" localSheetId="10">'表9-支出经济分类'!$2:$3</definedName>
    <definedName name="_xlnm.Print_Area" localSheetId="12">'表11-2023年阜康市收入完成'!$B$1:$E$22</definedName>
    <definedName name="_xlnm.Print_Area" localSheetId="13">'表12-2023年阜康市支出完成'!$A$1:$E$32</definedName>
    <definedName name="_xlnm.Print_Titles" localSheetId="13">'表12-2023年阜康市支出完成'!$1:$3</definedName>
    <definedName name="_xlnm.Print_Area" localSheetId="17">'表16-2024年阜康市收入预算'!$A$1:$E$27</definedName>
    <definedName name="_xlnm.Print_Area" localSheetId="18">'表17-2024年阜康市支出预算'!$A$1:$E$38</definedName>
    <definedName name="_xlnm.Print_Titles" localSheetId="18">'表17-2024年阜康市支出预算'!$1:$3</definedName>
  </definedNames>
  <calcPr calcId="144525" fullPrecision="0"/>
</workbook>
</file>

<file path=xl/sharedStrings.xml><?xml version="1.0" encoding="utf-8"?>
<sst xmlns="http://schemas.openxmlformats.org/spreadsheetml/2006/main" count="612" uniqueCount="371">
  <si>
    <t>阜康市2023年财政预算执行情况与2024年财政预算（草案）</t>
  </si>
  <si>
    <t>阜康市财政局</t>
  </si>
  <si>
    <t>二○二四年一月</t>
  </si>
  <si>
    <t>目   录</t>
  </si>
  <si>
    <t>一般公共预算</t>
  </si>
  <si>
    <t>表一：2023年阜康市一般公共预算收入情况……………………………………（1）</t>
  </si>
  <si>
    <t>表二：2023年阜康市一般公共预算支出情况……………………………………（2）</t>
  </si>
  <si>
    <t>表三：2023年阜康市转移性收入情况……………………………………………（3）</t>
  </si>
  <si>
    <t>表四：2023年阜康市政府一般债务限额、余额情况……………………………（4）</t>
  </si>
  <si>
    <t>表五：2023年阜康市政府一般债券到位情况……………………………………（5）</t>
  </si>
  <si>
    <t>表六：2023年阜康市一般债券项目安排情况……………………………………（6）</t>
  </si>
  <si>
    <t>表七：2024年阜康市一般公共预算收入安排情况………………………………（7）</t>
  </si>
  <si>
    <t>表八：2024年阜康市一般公共预算支出安排情况………………………………（8）</t>
  </si>
  <si>
    <t>表九：2024年阜康市政府预算支出经济分类明细表……………………………（9）</t>
  </si>
  <si>
    <t>表十：2024年阜康市转移性收入安排情况………………………………………（10）</t>
  </si>
  <si>
    <t>政府性基金预算</t>
  </si>
  <si>
    <t>表十一：2023年阜康市政府性基金收入情况……………………………………（11）</t>
  </si>
  <si>
    <t>表十二：2023年阜康市政府性基金支出情况……………………………………（12）</t>
  </si>
  <si>
    <t>表十三：2023年阜康市专项债务限额、余额情况………………………………（13）</t>
  </si>
  <si>
    <t>表十四：2023年阜康市政府专项债券到位情况…………………………………（14）</t>
  </si>
  <si>
    <t>表十五：2023年阜康市专项债券项目安排情况…………………………………（15）</t>
  </si>
  <si>
    <t>表十六：2024年阜康市政府性基金收入预算安排情况…………………………（16）</t>
  </si>
  <si>
    <t>表十七：2024年阜康市政府性基金支出预算安排情况…………………………（17）</t>
  </si>
  <si>
    <t>国有资本经营预算</t>
  </si>
  <si>
    <t>表十八：2024年阜康市国有资本经营预算收支总表……………………………（18）</t>
  </si>
  <si>
    <t>表十九：2024年阜康市国有资本经营预算收入表………………………………（19）</t>
  </si>
  <si>
    <t>表二十：2024年阜康市国有资本经营预算支出表………………………………（20）</t>
  </si>
  <si>
    <t>表一：2023年阜康市一般公共预算收入情况</t>
  </si>
  <si>
    <t>单位：万元</t>
  </si>
  <si>
    <t>科目编码</t>
  </si>
  <si>
    <t>项目</t>
  </si>
  <si>
    <t>2022年决算数</t>
  </si>
  <si>
    <t>2023年完成数</t>
  </si>
  <si>
    <t>比上年增（减）%</t>
  </si>
  <si>
    <t>一、税收收入</t>
  </si>
  <si>
    <t>　　增值税</t>
  </si>
  <si>
    <t>　　企业所得税</t>
  </si>
  <si>
    <t>　　个人所得税</t>
  </si>
  <si>
    <t>　　资源税</t>
  </si>
  <si>
    <t>　　城市维护建设税</t>
  </si>
  <si>
    <t>　　房产税</t>
  </si>
  <si>
    <t>　　印花税</t>
  </si>
  <si>
    <t>　　城镇土地使用税</t>
  </si>
  <si>
    <t>　　土地增值税</t>
  </si>
  <si>
    <t>　　车船税</t>
  </si>
  <si>
    <t>　　耕地占用税</t>
  </si>
  <si>
    <t>　　契税</t>
  </si>
  <si>
    <t>　　环境保护税</t>
  </si>
  <si>
    <t>　　其他税收收入</t>
  </si>
  <si>
    <t>二、非税收入</t>
  </si>
  <si>
    <t>　　专项收入</t>
  </si>
  <si>
    <t>　　行政事业性收费收入</t>
  </si>
  <si>
    <t>　　罚没收入</t>
  </si>
  <si>
    <t>　　国有资本经营收入</t>
  </si>
  <si>
    <t>　　国有资源(资产)有偿使用收入</t>
  </si>
  <si>
    <t xml:space="preserve">    捐赠收入</t>
  </si>
  <si>
    <t xml:space="preserve">    政府住房基金收入</t>
  </si>
  <si>
    <t>　　其他收入</t>
  </si>
  <si>
    <t>一般公共预算收入合计</t>
  </si>
  <si>
    <t>表二：2023年阜康市一般公共预算支出情况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</si>
  <si>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</si>
  <si>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</si>
  <si>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</si>
  <si>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</si>
  <si>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</si>
  <si>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</si>
  <si>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</si>
  <si>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</si>
  <si>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</si>
  <si>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</si>
  <si>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</si>
  <si>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</si>
  <si>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</si>
  <si>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</si>
  <si>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</si>
  <si>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</si>
  <si>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</si>
  <si>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</si>
  <si>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</si>
  <si>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</si>
  <si>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</si>
  <si>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二十二、其他支出</t>
  </si>
  <si>
    <t>二十三、债务付息支出</t>
  </si>
  <si>
    <t>二十四、债务发行费用支出</t>
  </si>
  <si>
    <t>一般公共预算支出合计</t>
  </si>
  <si>
    <t>表三：2023年阜康市转移性收入情况</t>
  </si>
  <si>
    <t>2022年
决算数</t>
  </si>
  <si>
    <t>2023年
完成数</t>
  </si>
  <si>
    <t>一、返还性收入</t>
  </si>
  <si>
    <t xml:space="preserve">    所得税基数返还收入</t>
  </si>
  <si>
    <t xml:space="preserve">    增值税税收返还收入</t>
  </si>
  <si>
    <t xml:space="preserve">    消费税税收返还收入</t>
  </si>
  <si>
    <t xml:space="preserve">    增值税“五五分享”税收返还收入</t>
  </si>
  <si>
    <t xml:space="preserve">    其他返还性收入</t>
  </si>
  <si>
    <t>二、一般性转移支付收入</t>
  </si>
  <si>
    <t xml:space="preserve">    体制补助收入</t>
  </si>
  <si>
    <t xml:space="preserve">    均衡性转移支付收入</t>
  </si>
  <si>
    <t xml:space="preserve">    县级基本财力保障机制奖补资金收入</t>
  </si>
  <si>
    <t xml:space="preserve">    结算补助收入</t>
  </si>
  <si>
    <t xml:space="preserve">    产粮（油）大县奖励资金收入</t>
  </si>
  <si>
    <t xml:space="preserve">    固定数额补助收入</t>
  </si>
  <si>
    <t xml:space="preserve">    民族地区转移支付收入</t>
  </si>
  <si>
    <t xml:space="preserve">    边境地区转移支付收入</t>
  </si>
  <si>
    <t xml:space="preserve">    欠发达地区转移支付收入</t>
  </si>
  <si>
    <t xml:space="preserve">    一般公共服务共同财政事权转移支付收入</t>
  </si>
  <si>
    <t xml:space="preserve">    公共安全共同财政事权转移支付收入</t>
  </si>
  <si>
    <t xml:space="preserve">    教育共同财政事权转移支付收入</t>
  </si>
  <si>
    <t xml:space="preserve">    科学技术共同财政事权转移支付收入</t>
  </si>
  <si>
    <t xml:space="preserve">    文化旅游体育与传媒共同财政事权转移支付收入</t>
  </si>
  <si>
    <t xml:space="preserve">    社会保障和就业共同财政事权转移支付收入</t>
  </si>
  <si>
    <t xml:space="preserve">    医疗卫生共同财政事权转移支付收入</t>
  </si>
  <si>
    <t xml:space="preserve">    节能环保共同财政事权转移支付收入</t>
  </si>
  <si>
    <t xml:space="preserve">    农林水共同财政事权转移支付收入</t>
  </si>
  <si>
    <t xml:space="preserve">    交通运输共同财政事权转移支付收入</t>
  </si>
  <si>
    <t xml:space="preserve">    资源勘探工业信息等共同财政事权转移支付收入</t>
  </si>
  <si>
    <t xml:space="preserve">    住房保障共同财政事权转移支付收入</t>
  </si>
  <si>
    <t xml:space="preserve">    粮油物资储备共同财政事权转移支付收入</t>
  </si>
  <si>
    <t xml:space="preserve">    灾害防治及应急管理共同财政事权转移支付收入</t>
  </si>
  <si>
    <t xml:space="preserve">    其他共同财政事权转移支付收入</t>
  </si>
  <si>
    <t xml:space="preserve">    其他一般性转移支付收入</t>
  </si>
  <si>
    <t>三、专项转移支付</t>
  </si>
  <si>
    <t>合计</t>
  </si>
  <si>
    <t>表四：2023年阜康市政府一般债务限额、余额情况</t>
  </si>
  <si>
    <t>一般债务限额总额</t>
  </si>
  <si>
    <t>其中：当年新增一般债务限额</t>
  </si>
  <si>
    <t>一般债务余额</t>
  </si>
  <si>
    <t>阜康市</t>
  </si>
  <si>
    <t>表五：2023年阜康市政府一般债券到位情况</t>
  </si>
  <si>
    <t>政府一般债券到位总额</t>
  </si>
  <si>
    <t>其中：新增债券</t>
  </si>
  <si>
    <t>其中：再融资债券</t>
  </si>
  <si>
    <t>表六：2023年阜康市一般债券项目安排情况</t>
  </si>
  <si>
    <t>序号</t>
  </si>
  <si>
    <t>金额</t>
  </si>
  <si>
    <t>昌吉州阜康市智慧校园二期建设项目</t>
  </si>
  <si>
    <t>昌吉州阜康市2022年城乡人居环境整治项目</t>
  </si>
  <si>
    <t>阜康市废弃矿山生态修复工程</t>
  </si>
  <si>
    <t>昌吉州阜康市方舱医院建设项目</t>
  </si>
  <si>
    <t>阜康市集中隔离医学观察点（二期）建设项目</t>
  </si>
  <si>
    <t>昌吉州阜康市2022年乡村清洁能源去煤化建设项目</t>
  </si>
  <si>
    <t>表七：2024年阜康市一般公共预算收入安排情况</t>
  </si>
  <si>
    <t>2024年预算数</t>
  </si>
  <si>
    <t>表八：2024年阜康市一般公共预算支出安排情况</t>
  </si>
  <si>
    <t>2023年预算数</t>
  </si>
  <si>
    <t>二十二、预备费</t>
  </si>
  <si>
    <t>表九：2024年阜康市一般公共预算支出经济分类明细表</t>
  </si>
  <si>
    <t>机关工资福利支出</t>
  </si>
  <si>
    <t>工资奖金津补贴</t>
  </si>
  <si>
    <t>社会保障缴费</t>
  </si>
  <si>
    <t>住房公积金</t>
  </si>
  <si>
    <t>其他工资福利支出</t>
  </si>
  <si>
    <t>机关商品和服务支出</t>
  </si>
  <si>
    <t>办公经费</t>
  </si>
  <si>
    <t>会议费</t>
  </si>
  <si>
    <t>培训费</t>
  </si>
  <si>
    <t>专用材料购置费</t>
  </si>
  <si>
    <t>委托业务费</t>
  </si>
  <si>
    <t xml:space="preserve">   公务接待费</t>
  </si>
  <si>
    <t>因公出国(境)费用</t>
  </si>
  <si>
    <t>公务用车运行维护费</t>
  </si>
  <si>
    <t>维修(护)费</t>
  </si>
  <si>
    <t>其他商品和服务支出</t>
  </si>
  <si>
    <t>机关资本性支出(一)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</si>
  <si>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</si>
  <si>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</si>
  <si>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</si>
  <si>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</si>
  <si>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</si>
  <si>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</si>
  <si>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</si>
  <si>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机关资本性支出(二)</t>
  </si>
  <si>
    <t>对事业单位经常性补助</t>
  </si>
  <si>
    <t>工资福利支出</t>
  </si>
  <si>
    <t>商品和服务支出</t>
  </si>
  <si>
    <t>其他对事业单位补助</t>
  </si>
  <si>
    <t>对事业单位资本性补助</t>
  </si>
  <si>
    <t>资本性支出(一)</t>
  </si>
  <si>
    <t>资本性支出(二)</t>
  </si>
  <si>
    <t>对企业补助</t>
  </si>
  <si>
    <t xml:space="preserve">   费用补贴</t>
  </si>
  <si>
    <t>利息补贴</t>
  </si>
  <si>
    <t>其他对企业补助</t>
  </si>
  <si>
    <t>对企业资本性支出</t>
  </si>
  <si>
    <t>资本金注入(一)</t>
  </si>
  <si>
    <t>资本金注入(二)</t>
  </si>
  <si>
    <t>政府投资基金股权投资</t>
  </si>
  <si>
    <t>其他对企业资本性支出</t>
  </si>
  <si>
    <t>对个人和家庭的补助</t>
  </si>
  <si>
    <t>社会福利和救助</t>
  </si>
  <si>
    <t>助学金</t>
  </si>
  <si>
    <t>个人农业生产补贴</t>
  </si>
  <si>
    <t>离退休费</t>
  </si>
  <si>
    <t>其他对个人和家庭补助</t>
  </si>
  <si>
    <t>对社会保障基金补助</t>
  </si>
  <si>
    <t>对社会保险基金补助</t>
  </si>
  <si>
    <t>补充全国社会保障基金</t>
  </si>
  <si>
    <t>对机关事业单位职业年金补助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</si>
  <si>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</si>
  <si>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</si>
  <si>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</si>
  <si>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</si>
  <si>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</si>
  <si>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</si>
  <si>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</si>
  <si>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</si>
  <si>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</si>
  <si>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</si>
  <si>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</si>
  <si>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</si>
  <si>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</si>
  <si>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安排预算稳定调节基金</t>
  </si>
  <si>
    <t>补充预算周转金</t>
  </si>
  <si>
    <t>预备费及预留</t>
  </si>
  <si>
    <t>预备费</t>
  </si>
  <si>
    <t>预留</t>
  </si>
  <si>
    <t>其他支出</t>
  </si>
  <si>
    <t>国家赔偿费用支出</t>
  </si>
  <si>
    <t>对民间非营利组织和群众性自治组织补贴</t>
  </si>
  <si>
    <t>经常性赠与</t>
  </si>
  <si>
    <t>资本性赠与</t>
  </si>
  <si>
    <t>表十：2024年阜康市转移性收入安排情况</t>
  </si>
  <si>
    <t xml:space="preserve">    增值税税收返还收入   </t>
  </si>
  <si>
    <t xml:space="preserve">    消费税税收返还收入   </t>
  </si>
  <si>
    <t xml:space="preserve">    商业服务业等共同财政事权转移支付收入</t>
  </si>
  <si>
    <t xml:space="preserve">    自然资源海洋气象等共同财政事权转移支付收入</t>
  </si>
  <si>
    <t xml:space="preserve">    一般公共服务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</si>
  <si>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</si>
  <si>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</si>
  <si>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</si>
  <si>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</si>
  <si>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</si>
  <si>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</si>
  <si>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农林水</t>
  </si>
  <si>
    <t xml:space="preserve">    资源勘探工业信息类</t>
  </si>
  <si>
    <t xml:space="preserve">    商业服务业等</t>
  </si>
  <si>
    <t xml:space="preserve">    自然资源海洋气象类</t>
  </si>
  <si>
    <t xml:space="preserve">    住房保障</t>
  </si>
  <si>
    <t xml:space="preserve">    粮油物资储备</t>
  </si>
  <si>
    <t xml:space="preserve">    灾害防治及应急管理</t>
  </si>
  <si>
    <t xml:space="preserve">    其他支出</t>
  </si>
  <si>
    <t>表十一：2023年阜康市政府性基金收入情况</t>
  </si>
  <si>
    <t>项    目</t>
  </si>
  <si>
    <t>比上年增     （减）%</t>
  </si>
  <si>
    <t>一、国有土地收益基金收入</t>
  </si>
  <si>
    <t>二、农业土地开发资金收入</t>
  </si>
  <si>
    <t>三、国有土地使用权出让收入</t>
  </si>
  <si>
    <t>四、彩票公益金收入</t>
  </si>
  <si>
    <t xml:space="preserve">     福利彩票公益金收入</t>
  </si>
  <si>
    <t xml:space="preserve">     体育彩票公益金收入</t>
  </si>
  <si>
    <t>五、城市基础设施配套费收入</t>
  </si>
  <si>
    <t>六、污水处理费收入</t>
  </si>
  <si>
    <t>七、彩票发行机构和彩票销售机构的业务费用</t>
  </si>
  <si>
    <t xml:space="preserve">     福利彩票销售机构的业务费用</t>
  </si>
  <si>
    <t xml:space="preserve">     体育彩票销售机构的业务费用</t>
  </si>
  <si>
    <t>八、其他政府性基金收入</t>
  </si>
  <si>
    <t>九、专项债券对相应项目专项收入</t>
  </si>
  <si>
    <t xml:space="preserve">     国有土地使用权出让金专项债务对应项目专项收入</t>
  </si>
  <si>
    <t xml:space="preserve">     车辆通行费专项债务对应项目专项收入</t>
  </si>
  <si>
    <t xml:space="preserve">     其他政府性基金专项债务对应项目专项收入</t>
  </si>
  <si>
    <t>政府性基金收入合计</t>
  </si>
  <si>
    <t>表十二：2023年阜康市政府性基金支出情况</t>
  </si>
  <si>
    <t>项     目</t>
  </si>
  <si>
    <t>一、文化旅游体育与传媒支出</t>
  </si>
  <si>
    <t xml:space="preserve">    旅游发展基金支出</t>
  </si>
  <si>
    <t>二、社会保障和就业支出</t>
  </si>
  <si>
    <t xml:space="preserve">    大中型水库移民后期扶持基金支出</t>
  </si>
  <si>
    <t xml:space="preserve">    小型水库移民扶助基金安排的支出</t>
  </si>
  <si>
    <t>三、城乡社区支出</t>
  </si>
  <si>
    <t xml:space="preserve">    国有土地使用权出让收入安排的支出</t>
  </si>
  <si>
    <t xml:space="preserve">    国有土地收益基金安排的支出</t>
  </si>
  <si>
    <t xml:space="preserve">    农业土地开发资金安排的支出</t>
  </si>
  <si>
    <t xml:space="preserve">    城市基础设施配套费安排的支出</t>
  </si>
  <si>
    <t xml:space="preserve">    污水处理费安排的支出</t>
  </si>
  <si>
    <t xml:space="preserve">    土地储备专项债券收入安排的支出</t>
  </si>
  <si>
    <t xml:space="preserve">    城市基础设施配套费对应专项债务收入安排的支出</t>
  </si>
  <si>
    <t xml:space="preserve">    污水处理费对应专项债务收入安排的支出</t>
  </si>
  <si>
    <t xml:space="preserve">    国有土地使用权出让收入对应专项债务收入安排的支出</t>
  </si>
  <si>
    <t>四、交通运输支出</t>
  </si>
  <si>
    <t xml:space="preserve">    民航发展基金支出</t>
  </si>
  <si>
    <t xml:space="preserve">    政府收费公路专项债券收入安排的支出</t>
  </si>
  <si>
    <t>五、其他支出</t>
  </si>
  <si>
    <t xml:space="preserve">    其他政府性基金及对应专项债务收入安排的支出</t>
  </si>
  <si>
    <t xml:space="preserve">    彩票发行销售机构业务费安排的支出</t>
  </si>
  <si>
    <t xml:space="preserve">    彩票公益金安排的支出</t>
  </si>
  <si>
    <t>六、债务付息支出</t>
  </si>
  <si>
    <t>七、债务发行费用支出</t>
  </si>
  <si>
    <t>八、抗疫特别国债安排的支出</t>
  </si>
  <si>
    <t xml:space="preserve">    基础设施建设</t>
  </si>
  <si>
    <t xml:space="preserve">    抗疫相关支出</t>
  </si>
  <si>
    <t>政府性基金支出合计</t>
  </si>
  <si>
    <t>表十三：2023年阜康市政府专项债务限额、余额情况</t>
  </si>
  <si>
    <t>政府专项债务限额总额</t>
  </si>
  <si>
    <t>其中：当年新增专项债务限额</t>
  </si>
  <si>
    <t>专项债务余额执行数</t>
  </si>
  <si>
    <t>表十四：2023年阜康市政府专项债券到位情况</t>
  </si>
  <si>
    <t>政府债券到位总额</t>
  </si>
  <si>
    <t>表十五：2023年阜康市专项债券项目安排情况</t>
  </si>
  <si>
    <t>昌吉州阜康市水源地输水管网建设工程</t>
  </si>
  <si>
    <t>昌吉州阜康市中医医院新院区建设项目</t>
  </si>
  <si>
    <t>昌吉州阜康市供水等市政公共服务信息化建设项目</t>
  </si>
  <si>
    <t>阜康市2016年棚户区（城中村）改造项目建设</t>
  </si>
  <si>
    <t>阜康市2015年城北区土地整治项目</t>
  </si>
  <si>
    <t>阜康市2017年棚户区改造项目建设</t>
  </si>
  <si>
    <t>表十六：2024年阜康市政府性基金收入预算安排情况</t>
  </si>
  <si>
    <t>政府性基金收入</t>
  </si>
  <si>
    <t>政府性基金转移支付收入</t>
  </si>
  <si>
    <t>政府性基金上解收入</t>
  </si>
  <si>
    <t>政府性基金预算上年结余收入</t>
  </si>
  <si>
    <t>调入资金</t>
  </si>
  <si>
    <t>地方政府专项债务转贷收入</t>
  </si>
  <si>
    <t>表十七：2024年阜康市政府性基金支出预算安排情况</t>
  </si>
  <si>
    <t>政府性基金支出</t>
  </si>
  <si>
    <t>政府性基金上解支出</t>
  </si>
  <si>
    <t>政府性基金预算调出资金</t>
  </si>
  <si>
    <t>政府性基金年终结余</t>
  </si>
  <si>
    <t>表十八：2024年阜康市国有资本经营预算收支总表</t>
  </si>
  <si>
    <t>收          入</t>
  </si>
  <si>
    <t>支          出</t>
  </si>
  <si>
    <t>项        目</t>
  </si>
  <si>
    <t>2023年执行数</t>
  </si>
  <si>
    <t>一、利润收入</t>
  </si>
  <si>
    <t>一、解决历史遗留问题及改革成本支出</t>
  </si>
  <si>
    <t>二、股利、股息收入</t>
  </si>
  <si>
    <t>二、国有企业资本金注入</t>
  </si>
  <si>
    <t>三、产权转让收入</t>
  </si>
  <si>
    <t>三、国有企业政策性补贴</t>
  </si>
  <si>
    <t>四、清算收入</t>
  </si>
  <si>
    <t>四、其他国有资本经营预算支出</t>
  </si>
  <si>
    <t>五、其他国有资本经营预算收入</t>
  </si>
  <si>
    <t>收入合计</t>
  </si>
  <si>
    <t>支出合计</t>
  </si>
  <si>
    <t>国有资本经营预算转移支付收入</t>
  </si>
  <si>
    <t>国有资本经营预算转移支付支出</t>
  </si>
  <si>
    <t>上年结转</t>
  </si>
  <si>
    <t>国有资本经营预算调出资金</t>
  </si>
  <si>
    <t>结转下年</t>
  </si>
  <si>
    <t>收入总计</t>
  </si>
  <si>
    <t>支出总计</t>
  </si>
  <si>
    <t>表十九：2024年阜康市国有资本经营预算收入表</t>
  </si>
  <si>
    <t>科目名称/企业</t>
  </si>
  <si>
    <t>预算数为执行数的%</t>
  </si>
  <si>
    <t xml:space="preserve">    投资服务企业利润收入</t>
  </si>
  <si>
    <t xml:space="preserve">    金融企业利润收入</t>
  </si>
  <si>
    <t xml:space="preserve">    其他国有资本经营预算企业利润收入</t>
  </si>
  <si>
    <t xml:space="preserve">    国有控股公司股利、股息收入</t>
  </si>
  <si>
    <t xml:space="preserve">    国有参股公司股利、股息收入</t>
  </si>
  <si>
    <t>六、国有资本经营预算转移支付收入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</si>
  <si>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</t>
    </r>
    <r>
      <rPr>
        <sz val="11"/>
        <rFont val="宋体"/>
        <charset val="134"/>
      </rPr>
      <t>国有资本经营预算转移支付收入</t>
    </r>
  </si>
  <si>
    <t>表二十：2024年阜康市国有资本经营预算支出表</t>
  </si>
  <si>
    <t>科目名称</t>
  </si>
  <si>
    <t>资本性支出</t>
  </si>
  <si>
    <t xml:space="preserve">费用性支出 </t>
  </si>
  <si>
    <t xml:space="preserve">    国有企业退休人员社会化管理补助支出</t>
  </si>
  <si>
    <t xml:space="preserve">    其他解决历史遗留问题及改革成本支出</t>
  </si>
  <si>
    <t>2230201</t>
  </si>
  <si>
    <t xml:space="preserve">    国有经济结构调整支出</t>
  </si>
  <si>
    <t>2230208</t>
  </si>
  <si>
    <t xml:space="preserve">    金融国有资本经营预算支出</t>
  </si>
  <si>
    <t xml:space="preserve">    其他国有企业资本金注入</t>
  </si>
  <si>
    <t>22399</t>
  </si>
  <si>
    <t>三、其他国有资本经营预算支出</t>
  </si>
  <si>
    <t>2239999</t>
  </si>
  <si>
    <t xml:space="preserve">    其他国有资本经营预算支出</t>
  </si>
  <si>
    <t>23005</t>
  </si>
  <si>
    <t>四、国有资本经营预算转移支付</t>
  </si>
  <si>
    <t>2300501</t>
  </si>
  <si>
    <t xml:space="preserve">    国有资本经营预算转移支付支出</t>
  </si>
  <si>
    <t>23008</t>
  </si>
  <si>
    <t>五、调出资金</t>
  </si>
  <si>
    <t>2300803</t>
  </si>
  <si>
    <t xml:space="preserve">    国有资本经营预算调出资金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</si>
</sst>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* #,##0.00;* \-#,##0.00;* &quot;-&quot;??;@"/>
    <numFmt numFmtId="177" formatCode="_-* #,##0.00_-;\-* #,##0.00_-;_-* &quot;-&quot;??_-;_-@_-"/>
    <numFmt numFmtId="178" formatCode="#,##0_ "/>
    <numFmt numFmtId="179" formatCode="0.00_ "/>
    <numFmt numFmtId="180" formatCode="0.0_ "/>
    <numFmt numFmtId="181" formatCode="0_ "/>
    <numFmt numFmtId="182" formatCode="0_);[Red]\(0\)"/>
  </numFmts>
  <fonts count="46">
    <font>
      <sz val="12"/>
      <name val="宋体"/>
      <charset val="134"/>
    </font>
    <font>
      <sz val="10"/>
      <name val="Arial"/>
      <charset val="0"/>
    </font>
    <font>
      <sz val="20"/>
      <name val="方正小标宋_GBK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20"/>
      <name val="Arial"/>
      <charset val="0"/>
    </font>
    <font>
      <sz val="12"/>
      <color indexed="8"/>
      <name val="宋体"/>
      <charset val="134"/>
    </font>
    <font>
      <b/>
      <sz val="12"/>
      <name val="宋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2"/>
      <color theme="1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24"/>
      <name val="方正小标宋_GBK"/>
      <charset val="134"/>
    </font>
    <font>
      <sz val="16"/>
      <name val="黑体"/>
      <charset val="134"/>
    </font>
    <font>
      <sz val="16"/>
      <name val="仿宋_GB2312"/>
      <charset val="134"/>
    </font>
    <font>
      <sz val="16"/>
      <name val="Arial"/>
      <charset val="134"/>
    </font>
    <font>
      <sz val="30"/>
      <name val="方正小标宋简体"/>
      <charset val="134"/>
    </font>
    <font>
      <b/>
      <sz val="20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name val="仿宋_GB2312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0"/>
      <name val="Arial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18" borderId="18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22" borderId="20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5" fillId="6" borderId="15" applyNumberFormat="0" applyAlignment="0" applyProtection="0">
      <alignment vertical="center"/>
    </xf>
    <xf numFmtId="0" fontId="39" fillId="6" borderId="18" applyNumberFormat="0" applyAlignment="0" applyProtection="0">
      <alignment vertical="center"/>
    </xf>
    <xf numFmtId="0" fontId="38" fillId="25" borderId="22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0" borderId="0"/>
    <xf numFmtId="0" fontId="29" fillId="1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5" fillId="0" borderId="0"/>
    <xf numFmtId="0" fontId="0" fillId="0" borderId="0">
      <alignment vertical="center"/>
    </xf>
    <xf numFmtId="0" fontId="0" fillId="0" borderId="0"/>
    <xf numFmtId="176" fontId="44" fillId="0" borderId="0" applyFont="0" applyFill="0" applyBorder="0" applyAlignment="0" applyProtection="0"/>
  </cellStyleXfs>
  <cellXfs count="156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178" fontId="3" fillId="2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78" fontId="7" fillId="2" borderId="1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178" fontId="7" fillId="2" borderId="6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/>
    <xf numFmtId="0" fontId="5" fillId="0" borderId="8" xfId="0" applyFont="1" applyFill="1" applyBorder="1" applyAlignment="1">
      <alignment horizontal="left" vertical="center" wrapText="1"/>
    </xf>
    <xf numFmtId="178" fontId="3" fillId="2" borderId="9" xfId="0" applyNumberFormat="1" applyFont="1" applyFill="1" applyBorder="1" applyAlignment="1">
      <alignment horizontal="right" vertical="center"/>
    </xf>
    <xf numFmtId="49" fontId="6" fillId="0" borderId="6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0" fontId="3" fillId="2" borderId="1" xfId="11" applyNumberFormat="1" applyFont="1" applyFill="1" applyBorder="1" applyAlignment="1">
      <alignment horizontal="right" vertical="center"/>
    </xf>
    <xf numFmtId="10" fontId="7" fillId="2" borderId="1" xfId="11" applyNumberFormat="1" applyFont="1" applyFill="1" applyBorder="1" applyAlignment="1">
      <alignment horizontal="right" vertical="center"/>
    </xf>
    <xf numFmtId="10" fontId="7" fillId="2" borderId="6" xfId="11" applyNumberFormat="1" applyFont="1" applyFill="1" applyBorder="1" applyAlignment="1">
      <alignment horizontal="right" vertical="center"/>
    </xf>
    <xf numFmtId="10" fontId="3" fillId="2" borderId="6" xfId="11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78" fontId="7" fillId="2" borderId="9" xfId="0" applyNumberFormat="1" applyFont="1" applyFill="1" applyBorder="1" applyAlignment="1">
      <alignment horizontal="right" vertical="center"/>
    </xf>
    <xf numFmtId="178" fontId="7" fillId="0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/>
    <xf numFmtId="0" fontId="10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NumberFormat="1" applyFont="1" applyBorder="1" applyAlignment="1">
      <alignment horizontal="right" vertical="center"/>
    </xf>
    <xf numFmtId="179" fontId="6" fillId="0" borderId="1" xfId="0" applyNumberFormat="1" applyFont="1" applyBorder="1">
      <alignment vertical="center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0" xfId="0" applyFont="1">
      <alignment vertical="center"/>
    </xf>
    <xf numFmtId="0" fontId="6" fillId="0" borderId="1" xfId="0" applyFont="1" applyFill="1" applyBorder="1">
      <alignment vertical="center"/>
    </xf>
    <xf numFmtId="181" fontId="6" fillId="0" borderId="1" xfId="0" applyNumberFormat="1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0" xfId="0" applyFont="1">
      <alignment vertical="center"/>
    </xf>
    <xf numFmtId="0" fontId="5" fillId="0" borderId="1" xfId="0" applyNumberFormat="1" applyFont="1" applyBorder="1" applyAlignment="1">
      <alignment horizontal="right" vertical="center"/>
    </xf>
    <xf numFmtId="179" fontId="5" fillId="0" borderId="1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182" fontId="6" fillId="0" borderId="1" xfId="0" applyNumberFormat="1" applyFont="1" applyBorder="1" applyAlignment="1">
      <alignment horizontal="left" vertical="center"/>
    </xf>
    <xf numFmtId="182" fontId="6" fillId="0" borderId="1" xfId="0" applyNumberFormat="1" applyFont="1" applyBorder="1" applyAlignment="1">
      <alignment horizontal="right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182" fontId="6" fillId="0" borderId="1" xfId="0" applyNumberFormat="1" applyFont="1" applyFill="1" applyBorder="1" applyAlignment="1" applyProtection="1">
      <alignment horizontal="left" vertical="center"/>
    </xf>
    <xf numFmtId="182" fontId="6" fillId="0" borderId="1" xfId="0" applyNumberFormat="1" applyFont="1" applyFill="1" applyBorder="1" applyAlignment="1" applyProtection="1">
      <alignment horizontal="right" vertical="center"/>
    </xf>
    <xf numFmtId="182" fontId="6" fillId="0" borderId="1" xfId="0" applyNumberFormat="1" applyFont="1" applyFill="1" applyBorder="1" applyAlignment="1">
      <alignment horizontal="left" vertical="center"/>
    </xf>
    <xf numFmtId="182" fontId="6" fillId="0" borderId="1" xfId="0" applyNumberFormat="1" applyFont="1" applyFill="1" applyBorder="1" applyAlignment="1">
      <alignment horizontal="right" vertical="center"/>
    </xf>
    <xf numFmtId="182" fontId="1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left" vertical="center"/>
    </xf>
    <xf numFmtId="182" fontId="5" fillId="0" borderId="1" xfId="0" applyNumberFormat="1" applyFont="1" applyFill="1" applyBorder="1" applyAlignment="1">
      <alignment horizontal="right" vertical="center"/>
    </xf>
    <xf numFmtId="182" fontId="10" fillId="0" borderId="0" xfId="0" applyNumberFormat="1" applyFont="1">
      <alignment vertical="center"/>
    </xf>
    <xf numFmtId="0" fontId="6" fillId="0" borderId="0" xfId="0" applyFont="1" applyBorder="1">
      <alignment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81" fontId="6" fillId="0" borderId="1" xfId="0" applyNumberFormat="1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181" fontId="12" fillId="0" borderId="1" xfId="0" applyNumberFormat="1" applyFont="1" applyBorder="1">
      <alignment vertical="center"/>
    </xf>
    <xf numFmtId="180" fontId="12" fillId="0" borderId="1" xfId="0" applyNumberFormat="1" applyFont="1" applyBorder="1">
      <alignment vertical="center"/>
    </xf>
    <xf numFmtId="0" fontId="12" fillId="0" borderId="1" xfId="0" applyNumberFormat="1" applyFont="1" applyBorder="1" applyAlignment="1">
      <alignment horizontal="right" vertical="center"/>
    </xf>
    <xf numFmtId="0" fontId="0" fillId="0" borderId="13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179" fontId="12" fillId="0" borderId="1" xfId="0" applyNumberFormat="1" applyFont="1" applyBorder="1">
      <alignment vertical="center"/>
    </xf>
    <xf numFmtId="0" fontId="0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12" fillId="0" borderId="14" xfId="0" applyFont="1" applyBorder="1" applyAlignment="1">
      <alignment horizontal="right" vertical="center"/>
    </xf>
    <xf numFmtId="0" fontId="5" fillId="0" borderId="1" xfId="0" applyFont="1" applyBorder="1">
      <alignment vertical="center"/>
    </xf>
    <xf numFmtId="181" fontId="15" fillId="0" borderId="1" xfId="0" applyNumberFormat="1" applyFont="1" applyBorder="1">
      <alignment vertical="center"/>
    </xf>
    <xf numFmtId="180" fontId="15" fillId="0" borderId="1" xfId="0" applyNumberFormat="1" applyFont="1" applyBorder="1" applyAlignment="1">
      <alignment horizontal="right" vertical="center"/>
    </xf>
    <xf numFmtId="1" fontId="16" fillId="0" borderId="1" xfId="46" applyNumberFormat="1" applyFont="1" applyFill="1" applyBorder="1" applyAlignment="1">
      <alignment horizontal="left" vertical="center"/>
    </xf>
    <xf numFmtId="180" fontId="12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>
      <alignment vertical="center"/>
    </xf>
    <xf numFmtId="0" fontId="16" fillId="0" borderId="1" xfId="46" applyNumberFormat="1" applyFont="1" applyFill="1" applyBorder="1" applyAlignment="1">
      <alignment horizontal="left" vertical="center"/>
    </xf>
    <xf numFmtId="181" fontId="12" fillId="0" borderId="1" xfId="0" applyNumberFormat="1" applyFont="1" applyBorder="1" applyAlignment="1">
      <alignment horizontal="right" vertical="center"/>
    </xf>
    <xf numFmtId="1" fontId="16" fillId="3" borderId="1" xfId="46" applyNumberFormat="1" applyFont="1" applyFill="1" applyBorder="1" applyAlignment="1">
      <alignment horizontal="left" vertical="center"/>
    </xf>
    <xf numFmtId="181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0" fillId="0" borderId="14" xfId="0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81" fontId="12" fillId="0" borderId="1" xfId="51" applyNumberFormat="1" applyFont="1" applyBorder="1" applyAlignment="1">
      <alignment horizontal="right" vertical="center"/>
    </xf>
    <xf numFmtId="179" fontId="12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indent="1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>
      <alignment vertical="center"/>
    </xf>
    <xf numFmtId="181" fontId="12" fillId="3" borderId="1" xfId="5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 indent="1"/>
    </xf>
    <xf numFmtId="181" fontId="12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vertical="center"/>
    </xf>
    <xf numFmtId="181" fontId="12" fillId="0" borderId="1" xfId="51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15" fillId="4" borderId="1" xfId="0" applyFont="1" applyFill="1" applyBorder="1">
      <alignment vertical="center"/>
    </xf>
    <xf numFmtId="179" fontId="15" fillId="4" borderId="1" xfId="0" applyNumberFormat="1" applyFont="1" applyFill="1" applyBorder="1">
      <alignment vertical="center"/>
    </xf>
    <xf numFmtId="0" fontId="6" fillId="4" borderId="1" xfId="0" applyFont="1" applyFill="1" applyBorder="1" applyAlignment="1">
      <alignment horizontal="left" vertical="center"/>
    </xf>
    <xf numFmtId="0" fontId="5" fillId="4" borderId="1" xfId="0" applyFont="1" applyFill="1" applyBorder="1">
      <alignment vertical="center"/>
    </xf>
    <xf numFmtId="179" fontId="12" fillId="3" borderId="1" xfId="0" applyNumberFormat="1" applyFont="1" applyFill="1" applyBorder="1">
      <alignment vertical="center"/>
    </xf>
    <xf numFmtId="181" fontId="12" fillId="3" borderId="1" xfId="0" applyNumberFormat="1" applyFont="1" applyFill="1" applyBorder="1">
      <alignment vertical="center"/>
    </xf>
    <xf numFmtId="0" fontId="12" fillId="3" borderId="1" xfId="0" applyFont="1" applyFill="1" applyBorder="1">
      <alignment vertical="center"/>
    </xf>
    <xf numFmtId="10" fontId="12" fillId="3" borderId="1" xfId="0" applyNumberFormat="1" applyFont="1" applyFill="1" applyBorder="1">
      <alignment vertical="center"/>
    </xf>
    <xf numFmtId="0" fontId="0" fillId="0" borderId="13" xfId="0" applyBorder="1">
      <alignment vertical="center"/>
    </xf>
    <xf numFmtId="181" fontId="15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6" fillId="0" borderId="13" xfId="0" applyFont="1" applyBorder="1">
      <alignment vertical="center"/>
    </xf>
    <xf numFmtId="0" fontId="0" fillId="0" borderId="0" xfId="0" applyAlignment="1"/>
    <xf numFmtId="0" fontId="0" fillId="0" borderId="0" xfId="51">
      <alignment vertical="center"/>
    </xf>
    <xf numFmtId="0" fontId="17" fillId="0" borderId="0" xfId="51" applyFont="1" applyAlignment="1">
      <alignment horizontal="center" vertical="center"/>
    </xf>
    <xf numFmtId="0" fontId="18" fillId="0" borderId="0" xfId="51" applyFont="1" applyAlignment="1">
      <alignment horizontal="center" vertical="center"/>
    </xf>
    <xf numFmtId="0" fontId="19" fillId="0" borderId="0" xfId="51" applyFont="1" applyAlignment="1">
      <alignment vertical="center" wrapText="1"/>
    </xf>
    <xf numFmtId="0" fontId="19" fillId="0" borderId="0" xfId="51" applyFont="1" applyAlignment="1">
      <alignment horizontal="left" vertical="center" wrapText="1"/>
    </xf>
    <xf numFmtId="0" fontId="19" fillId="0" borderId="0" xfId="51" applyFont="1" applyFill="1" applyAlignment="1">
      <alignment horizontal="left" vertical="center" wrapText="1"/>
    </xf>
    <xf numFmtId="0" fontId="20" fillId="0" borderId="0" xfId="0" applyFont="1" applyAlignment="1"/>
    <xf numFmtId="0" fontId="0" fillId="0" borderId="0" xfId="50" applyFont="1" applyAlignment="1">
      <alignment vertical="center"/>
    </xf>
    <xf numFmtId="0" fontId="21" fillId="0" borderId="0" xfId="50" applyFont="1" applyAlignment="1">
      <alignment horizontal="center" vertical="center" wrapText="1"/>
    </xf>
    <xf numFmtId="0" fontId="22" fillId="0" borderId="0" xfId="50" applyFont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常规_2007年预算" xfId="46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人代会附表_2007年预算" xfId="52"/>
    <cellStyle name="千位分隔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externalLink" Target="externalLinks/externalLink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-&#38428;&#24247;&#24066;2023&#24180;&#25919;&#24220;&#24615;&#22522;&#37329;&#39044;&#31639;&#33609;&#2669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皮"/>
      <sheetName val="目录"/>
      <sheetName val="表1-2022年阜康市收入完成"/>
      <sheetName val="表2-2022年阜康市支出完成"/>
      <sheetName val="表3-专项债务限额、余额情况"/>
      <sheetName val="表4-2022年专项债券发行情况"/>
      <sheetName val="表5-专项债券安排情况"/>
      <sheetName val="表6-2023年阜康市收入预算"/>
      <sheetName val="表7-2023年阜康市支出预算"/>
    </sheetNames>
    <sheetDataSet>
      <sheetData sheetId="0" refreshError="1"/>
      <sheetData sheetId="1" refreshError="1"/>
      <sheetData sheetId="2" refreshError="1">
        <row r="7">
          <cell r="D7">
            <v>0</v>
          </cell>
        </row>
        <row r="12">
          <cell r="D12">
            <v>0</v>
          </cell>
        </row>
      </sheetData>
      <sheetData sheetId="3" refreshError="1">
        <row r="4">
          <cell r="D4">
            <v>0</v>
          </cell>
        </row>
        <row r="19">
          <cell r="D19">
            <v>0</v>
          </cell>
        </row>
        <row r="28">
          <cell r="D2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7:I34"/>
  <sheetViews>
    <sheetView showGridLines="0" topLeftCell="A16" workbookViewId="0">
      <selection activeCell="A34" sqref="A34:I34"/>
    </sheetView>
  </sheetViews>
  <sheetFormatPr defaultColWidth="9" defaultRowHeight="14.25"/>
  <cols>
    <col min="1" max="1" width="4.875" style="153" customWidth="1"/>
    <col min="2" max="8" width="9" style="153"/>
    <col min="9" max="9" width="16" style="153" customWidth="1"/>
    <col min="10" max="10" width="9.25" style="145" customWidth="1"/>
    <col min="11" max="256" width="9" style="145"/>
    <col min="257" max="257" width="4.875" style="145" customWidth="1"/>
    <col min="258" max="264" width="9" style="145"/>
    <col min="265" max="265" width="16" style="145" customWidth="1"/>
    <col min="266" max="266" width="9.25" style="145" customWidth="1"/>
    <col min="267" max="512" width="9" style="145"/>
    <col min="513" max="513" width="4.875" style="145" customWidth="1"/>
    <col min="514" max="520" width="9" style="145"/>
    <col min="521" max="521" width="16" style="145" customWidth="1"/>
    <col min="522" max="522" width="9.25" style="145" customWidth="1"/>
    <col min="523" max="768" width="9" style="145"/>
    <col min="769" max="769" width="4.875" style="145" customWidth="1"/>
    <col min="770" max="776" width="9" style="145"/>
    <col min="777" max="777" width="16" style="145" customWidth="1"/>
    <col min="778" max="778" width="9.25" style="145" customWidth="1"/>
    <col min="779" max="1024" width="9" style="145"/>
    <col min="1025" max="1025" width="4.875" style="145" customWidth="1"/>
    <col min="1026" max="1032" width="9" style="145"/>
    <col min="1033" max="1033" width="16" style="145" customWidth="1"/>
    <col min="1034" max="1034" width="9.25" style="145" customWidth="1"/>
    <col min="1035" max="1280" width="9" style="145"/>
    <col min="1281" max="1281" width="4.875" style="145" customWidth="1"/>
    <col min="1282" max="1288" width="9" style="145"/>
    <col min="1289" max="1289" width="16" style="145" customWidth="1"/>
    <col min="1290" max="1290" width="9.25" style="145" customWidth="1"/>
    <col min="1291" max="1536" width="9" style="145"/>
    <col min="1537" max="1537" width="4.875" style="145" customWidth="1"/>
    <col min="1538" max="1544" width="9" style="145"/>
    <col min="1545" max="1545" width="16" style="145" customWidth="1"/>
    <col min="1546" max="1546" width="9.25" style="145" customWidth="1"/>
    <col min="1547" max="1792" width="9" style="145"/>
    <col min="1793" max="1793" width="4.875" style="145" customWidth="1"/>
    <col min="1794" max="1800" width="9" style="145"/>
    <col min="1801" max="1801" width="16" style="145" customWidth="1"/>
    <col min="1802" max="1802" width="9.25" style="145" customWidth="1"/>
    <col min="1803" max="2048" width="9" style="145"/>
    <col min="2049" max="2049" width="4.875" style="145" customWidth="1"/>
    <col min="2050" max="2056" width="9" style="145"/>
    <col min="2057" max="2057" width="16" style="145" customWidth="1"/>
    <col min="2058" max="2058" width="9.25" style="145" customWidth="1"/>
    <col min="2059" max="2304" width="9" style="145"/>
    <col min="2305" max="2305" width="4.875" style="145" customWidth="1"/>
    <col min="2306" max="2312" width="9" style="145"/>
    <col min="2313" max="2313" width="16" style="145" customWidth="1"/>
    <col min="2314" max="2314" width="9.25" style="145" customWidth="1"/>
    <col min="2315" max="2560" width="9" style="145"/>
    <col min="2561" max="2561" width="4.875" style="145" customWidth="1"/>
    <col min="2562" max="2568" width="9" style="145"/>
    <col min="2569" max="2569" width="16" style="145" customWidth="1"/>
    <col min="2570" max="2570" width="9.25" style="145" customWidth="1"/>
    <col min="2571" max="2816" width="9" style="145"/>
    <col min="2817" max="2817" width="4.875" style="145" customWidth="1"/>
    <col min="2818" max="2824" width="9" style="145"/>
    <col min="2825" max="2825" width="16" style="145" customWidth="1"/>
    <col min="2826" max="2826" width="9.25" style="145" customWidth="1"/>
    <col min="2827" max="3072" width="9" style="145"/>
    <col min="3073" max="3073" width="4.875" style="145" customWidth="1"/>
    <col min="3074" max="3080" width="9" style="145"/>
    <col min="3081" max="3081" width="16" style="145" customWidth="1"/>
    <col min="3082" max="3082" width="9.25" style="145" customWidth="1"/>
    <col min="3083" max="3328" width="9" style="145"/>
    <col min="3329" max="3329" width="4.875" style="145" customWidth="1"/>
    <col min="3330" max="3336" width="9" style="145"/>
    <col min="3337" max="3337" width="16" style="145" customWidth="1"/>
    <col min="3338" max="3338" width="9.25" style="145" customWidth="1"/>
    <col min="3339" max="3584" width="9" style="145"/>
    <col min="3585" max="3585" width="4.875" style="145" customWidth="1"/>
    <col min="3586" max="3592" width="9" style="145"/>
    <col min="3593" max="3593" width="16" style="145" customWidth="1"/>
    <col min="3594" max="3594" width="9.25" style="145" customWidth="1"/>
    <col min="3595" max="3840" width="9" style="145"/>
    <col min="3841" max="3841" width="4.875" style="145" customWidth="1"/>
    <col min="3842" max="3848" width="9" style="145"/>
    <col min="3849" max="3849" width="16" style="145" customWidth="1"/>
    <col min="3850" max="3850" width="9.25" style="145" customWidth="1"/>
    <col min="3851" max="4096" width="9" style="145"/>
    <col min="4097" max="4097" width="4.875" style="145" customWidth="1"/>
    <col min="4098" max="4104" width="9" style="145"/>
    <col min="4105" max="4105" width="16" style="145" customWidth="1"/>
    <col min="4106" max="4106" width="9.25" style="145" customWidth="1"/>
    <col min="4107" max="4352" width="9" style="145"/>
    <col min="4353" max="4353" width="4.875" style="145" customWidth="1"/>
    <col min="4354" max="4360" width="9" style="145"/>
    <col min="4361" max="4361" width="16" style="145" customWidth="1"/>
    <col min="4362" max="4362" width="9.25" style="145" customWidth="1"/>
    <col min="4363" max="4608" width="9" style="145"/>
    <col min="4609" max="4609" width="4.875" style="145" customWidth="1"/>
    <col min="4610" max="4616" width="9" style="145"/>
    <col min="4617" max="4617" width="16" style="145" customWidth="1"/>
    <col min="4618" max="4618" width="9.25" style="145" customWidth="1"/>
    <col min="4619" max="4864" width="9" style="145"/>
    <col min="4865" max="4865" width="4.875" style="145" customWidth="1"/>
    <col min="4866" max="4872" width="9" style="145"/>
    <col min="4873" max="4873" width="16" style="145" customWidth="1"/>
    <col min="4874" max="4874" width="9.25" style="145" customWidth="1"/>
    <col min="4875" max="5120" width="9" style="145"/>
    <col min="5121" max="5121" width="4.875" style="145" customWidth="1"/>
    <col min="5122" max="5128" width="9" style="145"/>
    <col min="5129" max="5129" width="16" style="145" customWidth="1"/>
    <col min="5130" max="5130" width="9.25" style="145" customWidth="1"/>
    <col min="5131" max="5376" width="9" style="145"/>
    <col min="5377" max="5377" width="4.875" style="145" customWidth="1"/>
    <col min="5378" max="5384" width="9" style="145"/>
    <col min="5385" max="5385" width="16" style="145" customWidth="1"/>
    <col min="5386" max="5386" width="9.25" style="145" customWidth="1"/>
    <col min="5387" max="5632" width="9" style="145"/>
    <col min="5633" max="5633" width="4.875" style="145" customWidth="1"/>
    <col min="5634" max="5640" width="9" style="145"/>
    <col min="5641" max="5641" width="16" style="145" customWidth="1"/>
    <col min="5642" max="5642" width="9.25" style="145" customWidth="1"/>
    <col min="5643" max="5888" width="9" style="145"/>
    <col min="5889" max="5889" width="4.875" style="145" customWidth="1"/>
    <col min="5890" max="5896" width="9" style="145"/>
    <col min="5897" max="5897" width="16" style="145" customWidth="1"/>
    <col min="5898" max="5898" width="9.25" style="145" customWidth="1"/>
    <col min="5899" max="6144" width="9" style="145"/>
    <col min="6145" max="6145" width="4.875" style="145" customWidth="1"/>
    <col min="6146" max="6152" width="9" style="145"/>
    <col min="6153" max="6153" width="16" style="145" customWidth="1"/>
    <col min="6154" max="6154" width="9.25" style="145" customWidth="1"/>
    <col min="6155" max="6400" width="9" style="145"/>
    <col min="6401" max="6401" width="4.875" style="145" customWidth="1"/>
    <col min="6402" max="6408" width="9" style="145"/>
    <col min="6409" max="6409" width="16" style="145" customWidth="1"/>
    <col min="6410" max="6410" width="9.25" style="145" customWidth="1"/>
    <col min="6411" max="6656" width="9" style="145"/>
    <col min="6657" max="6657" width="4.875" style="145" customWidth="1"/>
    <col min="6658" max="6664" width="9" style="145"/>
    <col min="6665" max="6665" width="16" style="145" customWidth="1"/>
    <col min="6666" max="6666" width="9.25" style="145" customWidth="1"/>
    <col min="6667" max="6912" width="9" style="145"/>
    <col min="6913" max="6913" width="4.875" style="145" customWidth="1"/>
    <col min="6914" max="6920" width="9" style="145"/>
    <col min="6921" max="6921" width="16" style="145" customWidth="1"/>
    <col min="6922" max="6922" width="9.25" style="145" customWidth="1"/>
    <col min="6923" max="7168" width="9" style="145"/>
    <col min="7169" max="7169" width="4.875" style="145" customWidth="1"/>
    <col min="7170" max="7176" width="9" style="145"/>
    <col min="7177" max="7177" width="16" style="145" customWidth="1"/>
    <col min="7178" max="7178" width="9.25" style="145" customWidth="1"/>
    <col min="7179" max="7424" width="9" style="145"/>
    <col min="7425" max="7425" width="4.875" style="145" customWidth="1"/>
    <col min="7426" max="7432" width="9" style="145"/>
    <col min="7433" max="7433" width="16" style="145" customWidth="1"/>
    <col min="7434" max="7434" width="9.25" style="145" customWidth="1"/>
    <col min="7435" max="7680" width="9" style="145"/>
    <col min="7681" max="7681" width="4.875" style="145" customWidth="1"/>
    <col min="7682" max="7688" width="9" style="145"/>
    <col min="7689" max="7689" width="16" style="145" customWidth="1"/>
    <col min="7690" max="7690" width="9.25" style="145" customWidth="1"/>
    <col min="7691" max="7936" width="9" style="145"/>
    <col min="7937" max="7937" width="4.875" style="145" customWidth="1"/>
    <col min="7938" max="7944" width="9" style="145"/>
    <col min="7945" max="7945" width="16" style="145" customWidth="1"/>
    <col min="7946" max="7946" width="9.25" style="145" customWidth="1"/>
    <col min="7947" max="8192" width="9" style="145"/>
    <col min="8193" max="8193" width="4.875" style="145" customWidth="1"/>
    <col min="8194" max="8200" width="9" style="145"/>
    <col min="8201" max="8201" width="16" style="145" customWidth="1"/>
    <col min="8202" max="8202" width="9.25" style="145" customWidth="1"/>
    <col min="8203" max="8448" width="9" style="145"/>
    <col min="8449" max="8449" width="4.875" style="145" customWidth="1"/>
    <col min="8450" max="8456" width="9" style="145"/>
    <col min="8457" max="8457" width="16" style="145" customWidth="1"/>
    <col min="8458" max="8458" width="9.25" style="145" customWidth="1"/>
    <col min="8459" max="8704" width="9" style="145"/>
    <col min="8705" max="8705" width="4.875" style="145" customWidth="1"/>
    <col min="8706" max="8712" width="9" style="145"/>
    <col min="8713" max="8713" width="16" style="145" customWidth="1"/>
    <col min="8714" max="8714" width="9.25" style="145" customWidth="1"/>
    <col min="8715" max="8960" width="9" style="145"/>
    <col min="8961" max="8961" width="4.875" style="145" customWidth="1"/>
    <col min="8962" max="8968" width="9" style="145"/>
    <col min="8969" max="8969" width="16" style="145" customWidth="1"/>
    <col min="8970" max="8970" width="9.25" style="145" customWidth="1"/>
    <col min="8971" max="9216" width="9" style="145"/>
    <col min="9217" max="9217" width="4.875" style="145" customWidth="1"/>
    <col min="9218" max="9224" width="9" style="145"/>
    <col min="9225" max="9225" width="16" style="145" customWidth="1"/>
    <col min="9226" max="9226" width="9.25" style="145" customWidth="1"/>
    <col min="9227" max="9472" width="9" style="145"/>
    <col min="9473" max="9473" width="4.875" style="145" customWidth="1"/>
    <col min="9474" max="9480" width="9" style="145"/>
    <col min="9481" max="9481" width="16" style="145" customWidth="1"/>
    <col min="9482" max="9482" width="9.25" style="145" customWidth="1"/>
    <col min="9483" max="9728" width="9" style="145"/>
    <col min="9729" max="9729" width="4.875" style="145" customWidth="1"/>
    <col min="9730" max="9736" width="9" style="145"/>
    <col min="9737" max="9737" width="16" style="145" customWidth="1"/>
    <col min="9738" max="9738" width="9.25" style="145" customWidth="1"/>
    <col min="9739" max="9984" width="9" style="145"/>
    <col min="9985" max="9985" width="4.875" style="145" customWidth="1"/>
    <col min="9986" max="9992" width="9" style="145"/>
    <col min="9993" max="9993" width="16" style="145" customWidth="1"/>
    <col min="9994" max="9994" width="9.25" style="145" customWidth="1"/>
    <col min="9995" max="10240" width="9" style="145"/>
    <col min="10241" max="10241" width="4.875" style="145" customWidth="1"/>
    <col min="10242" max="10248" width="9" style="145"/>
    <col min="10249" max="10249" width="16" style="145" customWidth="1"/>
    <col min="10250" max="10250" width="9.25" style="145" customWidth="1"/>
    <col min="10251" max="10496" width="9" style="145"/>
    <col min="10497" max="10497" width="4.875" style="145" customWidth="1"/>
    <col min="10498" max="10504" width="9" style="145"/>
    <col min="10505" max="10505" width="16" style="145" customWidth="1"/>
    <col min="10506" max="10506" width="9.25" style="145" customWidth="1"/>
    <col min="10507" max="10752" width="9" style="145"/>
    <col min="10753" max="10753" width="4.875" style="145" customWidth="1"/>
    <col min="10754" max="10760" width="9" style="145"/>
    <col min="10761" max="10761" width="16" style="145" customWidth="1"/>
    <col min="10762" max="10762" width="9.25" style="145" customWidth="1"/>
    <col min="10763" max="11008" width="9" style="145"/>
    <col min="11009" max="11009" width="4.875" style="145" customWidth="1"/>
    <col min="11010" max="11016" width="9" style="145"/>
    <col min="11017" max="11017" width="16" style="145" customWidth="1"/>
    <col min="11018" max="11018" width="9.25" style="145" customWidth="1"/>
    <col min="11019" max="11264" width="9" style="145"/>
    <col min="11265" max="11265" width="4.875" style="145" customWidth="1"/>
    <col min="11266" max="11272" width="9" style="145"/>
    <col min="11273" max="11273" width="16" style="145" customWidth="1"/>
    <col min="11274" max="11274" width="9.25" style="145" customWidth="1"/>
    <col min="11275" max="11520" width="9" style="145"/>
    <col min="11521" max="11521" width="4.875" style="145" customWidth="1"/>
    <col min="11522" max="11528" width="9" style="145"/>
    <col min="11529" max="11529" width="16" style="145" customWidth="1"/>
    <col min="11530" max="11530" width="9.25" style="145" customWidth="1"/>
    <col min="11531" max="11776" width="9" style="145"/>
    <col min="11777" max="11777" width="4.875" style="145" customWidth="1"/>
    <col min="11778" max="11784" width="9" style="145"/>
    <col min="11785" max="11785" width="16" style="145" customWidth="1"/>
    <col min="11786" max="11786" width="9.25" style="145" customWidth="1"/>
    <col min="11787" max="12032" width="9" style="145"/>
    <col min="12033" max="12033" width="4.875" style="145" customWidth="1"/>
    <col min="12034" max="12040" width="9" style="145"/>
    <col min="12041" max="12041" width="16" style="145" customWidth="1"/>
    <col min="12042" max="12042" width="9.25" style="145" customWidth="1"/>
    <col min="12043" max="12288" width="9" style="145"/>
    <col min="12289" max="12289" width="4.875" style="145" customWidth="1"/>
    <col min="12290" max="12296" width="9" style="145"/>
    <col min="12297" max="12297" width="16" style="145" customWidth="1"/>
    <col min="12298" max="12298" width="9.25" style="145" customWidth="1"/>
    <col min="12299" max="12544" width="9" style="145"/>
    <col min="12545" max="12545" width="4.875" style="145" customWidth="1"/>
    <col min="12546" max="12552" width="9" style="145"/>
    <col min="12553" max="12553" width="16" style="145" customWidth="1"/>
    <col min="12554" max="12554" width="9.25" style="145" customWidth="1"/>
    <col min="12555" max="12800" width="9" style="145"/>
    <col min="12801" max="12801" width="4.875" style="145" customWidth="1"/>
    <col min="12802" max="12808" width="9" style="145"/>
    <col min="12809" max="12809" width="16" style="145" customWidth="1"/>
    <col min="12810" max="12810" width="9.25" style="145" customWidth="1"/>
    <col min="12811" max="13056" width="9" style="145"/>
    <col min="13057" max="13057" width="4.875" style="145" customWidth="1"/>
    <col min="13058" max="13064" width="9" style="145"/>
    <col min="13065" max="13065" width="16" style="145" customWidth="1"/>
    <col min="13066" max="13066" width="9.25" style="145" customWidth="1"/>
    <col min="13067" max="13312" width="9" style="145"/>
    <col min="13313" max="13313" width="4.875" style="145" customWidth="1"/>
    <col min="13314" max="13320" width="9" style="145"/>
    <col min="13321" max="13321" width="16" style="145" customWidth="1"/>
    <col min="13322" max="13322" width="9.25" style="145" customWidth="1"/>
    <col min="13323" max="13568" width="9" style="145"/>
    <col min="13569" max="13569" width="4.875" style="145" customWidth="1"/>
    <col min="13570" max="13576" width="9" style="145"/>
    <col min="13577" max="13577" width="16" style="145" customWidth="1"/>
    <col min="13578" max="13578" width="9.25" style="145" customWidth="1"/>
    <col min="13579" max="13824" width="9" style="145"/>
    <col min="13825" max="13825" width="4.875" style="145" customWidth="1"/>
    <col min="13826" max="13832" width="9" style="145"/>
    <col min="13833" max="13833" width="16" style="145" customWidth="1"/>
    <col min="13834" max="13834" width="9.25" style="145" customWidth="1"/>
    <col min="13835" max="14080" width="9" style="145"/>
    <col min="14081" max="14081" width="4.875" style="145" customWidth="1"/>
    <col min="14082" max="14088" width="9" style="145"/>
    <col min="14089" max="14089" width="16" style="145" customWidth="1"/>
    <col min="14090" max="14090" width="9.25" style="145" customWidth="1"/>
    <col min="14091" max="14336" width="9" style="145"/>
    <col min="14337" max="14337" width="4.875" style="145" customWidth="1"/>
    <col min="14338" max="14344" width="9" style="145"/>
    <col min="14345" max="14345" width="16" style="145" customWidth="1"/>
    <col min="14346" max="14346" width="9.25" style="145" customWidth="1"/>
    <col min="14347" max="14592" width="9" style="145"/>
    <col min="14593" max="14593" width="4.875" style="145" customWidth="1"/>
    <col min="14594" max="14600" width="9" style="145"/>
    <col min="14601" max="14601" width="16" style="145" customWidth="1"/>
    <col min="14602" max="14602" width="9.25" style="145" customWidth="1"/>
    <col min="14603" max="14848" width="9" style="145"/>
    <col min="14849" max="14849" width="4.875" style="145" customWidth="1"/>
    <col min="14850" max="14856" width="9" style="145"/>
    <col min="14857" max="14857" width="16" style="145" customWidth="1"/>
    <col min="14858" max="14858" width="9.25" style="145" customWidth="1"/>
    <col min="14859" max="15104" width="9" style="145"/>
    <col min="15105" max="15105" width="4.875" style="145" customWidth="1"/>
    <col min="15106" max="15112" width="9" style="145"/>
    <col min="15113" max="15113" width="16" style="145" customWidth="1"/>
    <col min="15114" max="15114" width="9.25" style="145" customWidth="1"/>
    <col min="15115" max="15360" width="9" style="145"/>
    <col min="15361" max="15361" width="4.875" style="145" customWidth="1"/>
    <col min="15362" max="15368" width="9" style="145"/>
    <col min="15369" max="15369" width="16" style="145" customWidth="1"/>
    <col min="15370" max="15370" width="9.25" style="145" customWidth="1"/>
    <col min="15371" max="15616" width="9" style="145"/>
    <col min="15617" max="15617" width="4.875" style="145" customWidth="1"/>
    <col min="15618" max="15624" width="9" style="145"/>
    <col min="15625" max="15625" width="16" style="145" customWidth="1"/>
    <col min="15626" max="15626" width="9.25" style="145" customWidth="1"/>
    <col min="15627" max="15872" width="9" style="145"/>
    <col min="15873" max="15873" width="4.875" style="145" customWidth="1"/>
    <col min="15874" max="15880" width="9" style="145"/>
    <col min="15881" max="15881" width="16" style="145" customWidth="1"/>
    <col min="15882" max="15882" width="9.25" style="145" customWidth="1"/>
    <col min="15883" max="16128" width="9" style="145"/>
    <col min="16129" max="16129" width="4.875" style="145" customWidth="1"/>
    <col min="16130" max="16136" width="9" style="145"/>
    <col min="16137" max="16137" width="16" style="145" customWidth="1"/>
    <col min="16138" max="16138" width="9.25" style="145" customWidth="1"/>
    <col min="16139" max="16384" width="9" style="145"/>
  </cols>
  <sheetData>
    <row r="7" ht="132.75" customHeight="1" spans="1:9">
      <c r="A7" s="154" t="s">
        <v>0</v>
      </c>
      <c r="B7" s="154"/>
      <c r="C7" s="154"/>
      <c r="D7" s="154"/>
      <c r="E7" s="154"/>
      <c r="F7" s="154"/>
      <c r="G7" s="154"/>
      <c r="H7" s="154"/>
      <c r="I7" s="154"/>
    </row>
    <row r="33" ht="25.5" spans="1:9">
      <c r="A33" s="155" t="s">
        <v>1</v>
      </c>
      <c r="B33" s="155"/>
      <c r="C33" s="155"/>
      <c r="D33" s="155"/>
      <c r="E33" s="155"/>
      <c r="F33" s="155"/>
      <c r="G33" s="155"/>
      <c r="H33" s="155"/>
      <c r="I33" s="155"/>
    </row>
    <row r="34" ht="25.5" spans="1:9">
      <c r="A34" s="155" t="s">
        <v>2</v>
      </c>
      <c r="B34" s="155"/>
      <c r="C34" s="155"/>
      <c r="D34" s="155"/>
      <c r="E34" s="155"/>
      <c r="F34" s="155"/>
      <c r="G34" s="155"/>
      <c r="H34" s="155"/>
      <c r="I34" s="155"/>
    </row>
  </sheetData>
  <mergeCells count="3">
    <mergeCell ref="A7:I7"/>
    <mergeCell ref="A33:I33"/>
    <mergeCell ref="A34:I34"/>
  </mergeCells>
  <printOptions horizontalCentered="1"/>
  <pageMargins left="0.708333333333333" right="0.708333333333333" top="0.747916666666667" bottom="0.747916666666667" header="0.314583333333333" footer="0.314583333333333"/>
  <pageSetup paperSize="9" scale="90" orientation="portrait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2"/>
  <sheetViews>
    <sheetView showGridLines="0" showZeros="0" view="pageBreakPreview" zoomScaleNormal="100" zoomScaleSheetLayoutView="100" topLeftCell="A10" workbookViewId="0">
      <selection activeCell="D27" sqref="D27"/>
    </sheetView>
  </sheetViews>
  <sheetFormatPr defaultColWidth="9" defaultRowHeight="14.25" outlineLevelCol="4"/>
  <cols>
    <col min="1" max="1" width="5.875" customWidth="1"/>
    <col min="2" max="2" width="32.625" customWidth="1"/>
    <col min="3" max="3" width="15.625" customWidth="1"/>
    <col min="4" max="4" width="14.625" customWidth="1"/>
    <col min="5" max="5" width="13.75" customWidth="1"/>
    <col min="8" max="8" width="18" customWidth="1"/>
  </cols>
  <sheetData>
    <row r="1" ht="26.25" customHeight="1" spans="1:5">
      <c r="A1" s="87" t="s">
        <v>142</v>
      </c>
      <c r="B1" s="87"/>
      <c r="C1" s="87"/>
      <c r="D1" s="87"/>
      <c r="E1" s="87"/>
    </row>
    <row r="2" ht="26.25" customHeight="1" spans="2:5">
      <c r="B2" s="130" t="s">
        <v>28</v>
      </c>
      <c r="C2" s="130"/>
      <c r="D2" s="130"/>
      <c r="E2" s="130"/>
    </row>
    <row r="3" ht="45" customHeight="1" spans="1:5">
      <c r="A3" s="58" t="s">
        <v>29</v>
      </c>
      <c r="B3" s="58" t="s">
        <v>30</v>
      </c>
      <c r="C3" s="58" t="s">
        <v>143</v>
      </c>
      <c r="D3" s="58" t="s">
        <v>141</v>
      </c>
      <c r="E3" s="58" t="s">
        <v>33</v>
      </c>
    </row>
    <row r="4" ht="23.25" customHeight="1" spans="1:5">
      <c r="A4" s="59">
        <v>201</v>
      </c>
      <c r="B4" s="60" t="s">
        <v>60</v>
      </c>
      <c r="C4" s="94">
        <v>26250</v>
      </c>
      <c r="D4" s="94">
        <v>26840</v>
      </c>
      <c r="E4" s="120">
        <f t="shared" ref="E4:E28" si="0">IF(ISERROR((D4/C4-1)*100),0,(D4/C4-1)*100)</f>
        <v>2.25</v>
      </c>
    </row>
    <row r="5" ht="23.25" customHeight="1" spans="1:5">
      <c r="A5" s="59">
        <v>202</v>
      </c>
      <c r="B5" s="60" t="s">
        <v>61</v>
      </c>
      <c r="C5" s="94">
        <v>0</v>
      </c>
      <c r="D5" s="94">
        <v>0</v>
      </c>
      <c r="E5" s="120">
        <f t="shared" si="0"/>
        <v>0</v>
      </c>
    </row>
    <row r="6" ht="23.25" customHeight="1" spans="1:5">
      <c r="A6" s="59">
        <v>203</v>
      </c>
      <c r="B6" s="60" t="s">
        <v>62</v>
      </c>
      <c r="C6" s="94">
        <v>20</v>
      </c>
      <c r="D6" s="94">
        <v>20</v>
      </c>
      <c r="E6" s="120">
        <f t="shared" si="0"/>
        <v>0</v>
      </c>
    </row>
    <row r="7" ht="23.25" customHeight="1" spans="1:5">
      <c r="A7" s="59">
        <v>204</v>
      </c>
      <c r="B7" s="60" t="s">
        <v>63</v>
      </c>
      <c r="C7" s="94">
        <v>14488</v>
      </c>
      <c r="D7" s="94">
        <v>14500</v>
      </c>
      <c r="E7" s="120">
        <f t="shared" si="0"/>
        <v>0.08</v>
      </c>
    </row>
    <row r="8" ht="23.25" customHeight="1" spans="1:5">
      <c r="A8" s="59">
        <v>205</v>
      </c>
      <c r="B8" s="60" t="s">
        <v>64</v>
      </c>
      <c r="C8" s="94">
        <v>49815</v>
      </c>
      <c r="D8" s="94">
        <v>50989</v>
      </c>
      <c r="E8" s="120">
        <f t="shared" si="0"/>
        <v>2.36</v>
      </c>
    </row>
    <row r="9" ht="23.25" customHeight="1" spans="1:5">
      <c r="A9" s="59">
        <v>206</v>
      </c>
      <c r="B9" s="60" t="s">
        <v>65</v>
      </c>
      <c r="C9" s="94">
        <v>3151</v>
      </c>
      <c r="D9" s="94">
        <v>3155</v>
      </c>
      <c r="E9" s="120">
        <f t="shared" si="0"/>
        <v>0.13</v>
      </c>
    </row>
    <row r="10" ht="23.25" customHeight="1" spans="1:5">
      <c r="A10" s="59">
        <v>207</v>
      </c>
      <c r="B10" s="60" t="s">
        <v>66</v>
      </c>
      <c r="C10" s="94">
        <v>4294</v>
      </c>
      <c r="D10" s="94">
        <v>4300</v>
      </c>
      <c r="E10" s="120">
        <f t="shared" si="0"/>
        <v>0.14</v>
      </c>
    </row>
    <row r="11" ht="23.25" customHeight="1" spans="1:5">
      <c r="A11" s="59">
        <v>208</v>
      </c>
      <c r="B11" s="60" t="s">
        <v>67</v>
      </c>
      <c r="C11" s="94">
        <v>22176</v>
      </c>
      <c r="D11" s="94">
        <v>20500</v>
      </c>
      <c r="E11" s="120">
        <f t="shared" si="0"/>
        <v>-7.56</v>
      </c>
    </row>
    <row r="12" ht="23.25" customHeight="1" spans="1:5">
      <c r="A12" s="59">
        <v>210</v>
      </c>
      <c r="B12" s="60" t="s">
        <v>68</v>
      </c>
      <c r="C12" s="94">
        <v>17529</v>
      </c>
      <c r="D12" s="94">
        <v>17500</v>
      </c>
      <c r="E12" s="120">
        <f t="shared" si="0"/>
        <v>-0.17</v>
      </c>
    </row>
    <row r="13" ht="23.25" customHeight="1" spans="1:5">
      <c r="A13" s="59">
        <v>211</v>
      </c>
      <c r="B13" s="60" t="s">
        <v>69</v>
      </c>
      <c r="C13" s="94">
        <v>10729</v>
      </c>
      <c r="D13" s="94">
        <v>10750</v>
      </c>
      <c r="E13" s="120">
        <f t="shared" si="0"/>
        <v>0.2</v>
      </c>
    </row>
    <row r="14" ht="23.25" customHeight="1" spans="1:5">
      <c r="A14" s="59">
        <v>212</v>
      </c>
      <c r="B14" s="60" t="s">
        <v>70</v>
      </c>
      <c r="C14" s="94">
        <v>88429</v>
      </c>
      <c r="D14" s="94">
        <f>51255-144</f>
        <v>51111</v>
      </c>
      <c r="E14" s="120">
        <f t="shared" si="0"/>
        <v>-42.2</v>
      </c>
    </row>
    <row r="15" ht="23.25" customHeight="1" spans="1:5">
      <c r="A15" s="59">
        <v>213</v>
      </c>
      <c r="B15" s="60" t="s">
        <v>71</v>
      </c>
      <c r="C15" s="94">
        <v>29435</v>
      </c>
      <c r="D15" s="94">
        <v>29450</v>
      </c>
      <c r="E15" s="120">
        <f t="shared" si="0"/>
        <v>0.05</v>
      </c>
    </row>
    <row r="16" ht="23.25" customHeight="1" spans="1:5">
      <c r="A16" s="59">
        <v>214</v>
      </c>
      <c r="B16" s="60" t="s">
        <v>72</v>
      </c>
      <c r="C16" s="94">
        <v>6024</v>
      </c>
      <c r="D16" s="94">
        <v>6500</v>
      </c>
      <c r="E16" s="120">
        <f t="shared" si="0"/>
        <v>7.9</v>
      </c>
    </row>
    <row r="17" ht="23.25" customHeight="1" spans="1:5">
      <c r="A17" s="59">
        <v>215</v>
      </c>
      <c r="B17" s="60" t="s">
        <v>73</v>
      </c>
      <c r="C17" s="94">
        <v>1115</v>
      </c>
      <c r="D17" s="94">
        <v>1200</v>
      </c>
      <c r="E17" s="120">
        <f t="shared" si="0"/>
        <v>7.62</v>
      </c>
    </row>
    <row r="18" ht="23.25" customHeight="1" spans="1:5">
      <c r="A18" s="59">
        <v>216</v>
      </c>
      <c r="B18" s="60" t="s">
        <v>74</v>
      </c>
      <c r="C18" s="94">
        <v>616</v>
      </c>
      <c r="D18" s="94">
        <v>650</v>
      </c>
      <c r="E18" s="120">
        <f t="shared" si="0"/>
        <v>5.52</v>
      </c>
    </row>
    <row r="19" ht="23.25" customHeight="1" spans="1:5">
      <c r="A19" s="59">
        <v>217</v>
      </c>
      <c r="B19" s="60" t="s">
        <v>75</v>
      </c>
      <c r="C19" s="94">
        <v>0</v>
      </c>
      <c r="D19" s="94">
        <v>0</v>
      </c>
      <c r="E19" s="120">
        <f t="shared" si="0"/>
        <v>0</v>
      </c>
    </row>
    <row r="20" ht="23.25" customHeight="1" spans="1:5">
      <c r="A20" s="59">
        <v>219</v>
      </c>
      <c r="B20" s="60" t="s">
        <v>76</v>
      </c>
      <c r="C20" s="94">
        <v>0</v>
      </c>
      <c r="D20" s="94">
        <v>0</v>
      </c>
      <c r="E20" s="120"/>
    </row>
    <row r="21" ht="23.25" customHeight="1" spans="1:5">
      <c r="A21" s="59">
        <v>220</v>
      </c>
      <c r="B21" s="60" t="s">
        <v>77</v>
      </c>
      <c r="C21" s="94">
        <v>4821</v>
      </c>
      <c r="D21" s="94">
        <v>4900</v>
      </c>
      <c r="E21" s="120">
        <f t="shared" si="0"/>
        <v>1.64</v>
      </c>
    </row>
    <row r="22" ht="23.25" customHeight="1" spans="1:5">
      <c r="A22" s="59">
        <v>221</v>
      </c>
      <c r="B22" s="60" t="s">
        <v>78</v>
      </c>
      <c r="C22" s="94">
        <v>6811</v>
      </c>
      <c r="D22" s="94">
        <v>6800</v>
      </c>
      <c r="E22" s="120">
        <f t="shared" si="0"/>
        <v>-0.16</v>
      </c>
    </row>
    <row r="23" ht="23.25" customHeight="1" spans="1:5">
      <c r="A23" s="59">
        <v>222</v>
      </c>
      <c r="B23" s="60" t="s">
        <v>79</v>
      </c>
      <c r="C23" s="94">
        <v>4200</v>
      </c>
      <c r="D23" s="94">
        <v>4200</v>
      </c>
      <c r="E23" s="120">
        <f t="shared" si="0"/>
        <v>0</v>
      </c>
    </row>
    <row r="24" ht="23.25" customHeight="1" spans="1:5">
      <c r="A24" s="59">
        <v>224</v>
      </c>
      <c r="B24" s="60" t="s">
        <v>80</v>
      </c>
      <c r="C24" s="94">
        <v>1074</v>
      </c>
      <c r="D24" s="94">
        <v>1100</v>
      </c>
      <c r="E24" s="120">
        <f t="shared" si="0"/>
        <v>2.42</v>
      </c>
    </row>
    <row r="25" ht="23.25" customHeight="1" spans="1:5">
      <c r="A25" s="59">
        <v>227</v>
      </c>
      <c r="B25" s="60" t="s">
        <v>144</v>
      </c>
      <c r="C25" s="94">
        <v>4000</v>
      </c>
      <c r="D25" s="94">
        <v>4000</v>
      </c>
      <c r="E25" s="120">
        <f t="shared" si="0"/>
        <v>0</v>
      </c>
    </row>
    <row r="26" ht="23.25" customHeight="1" spans="1:5">
      <c r="A26" s="59">
        <v>229</v>
      </c>
      <c r="B26" s="60" t="s">
        <v>81</v>
      </c>
      <c r="C26" s="94">
        <v>656</v>
      </c>
      <c r="D26" s="94">
        <v>650</v>
      </c>
      <c r="E26" s="120">
        <f t="shared" si="0"/>
        <v>-0.91</v>
      </c>
    </row>
    <row r="27" ht="23.25" customHeight="1" spans="1:5">
      <c r="A27" s="59">
        <v>232</v>
      </c>
      <c r="B27" s="60" t="s">
        <v>82</v>
      </c>
      <c r="C27" s="94">
        <v>11244</v>
      </c>
      <c r="D27" s="94">
        <v>11688</v>
      </c>
      <c r="E27" s="120">
        <f t="shared" si="0"/>
        <v>3.95</v>
      </c>
    </row>
    <row r="28" ht="23.25" customHeight="1" spans="1:5">
      <c r="A28" s="59">
        <v>233</v>
      </c>
      <c r="B28" s="60" t="s">
        <v>83</v>
      </c>
      <c r="C28" s="94">
        <v>3</v>
      </c>
      <c r="D28" s="94">
        <v>303</v>
      </c>
      <c r="E28" s="120">
        <f t="shared" si="0"/>
        <v>10000</v>
      </c>
    </row>
    <row r="29" ht="23.25" customHeight="1" spans="1:5">
      <c r="A29" s="59"/>
      <c r="B29" s="60"/>
      <c r="C29" s="97"/>
      <c r="D29" s="97"/>
      <c r="E29" s="120"/>
    </row>
    <row r="30" ht="23.25" customHeight="1" spans="1:5">
      <c r="A30" s="59"/>
      <c r="B30" s="60"/>
      <c r="C30" s="97"/>
      <c r="D30" s="97"/>
      <c r="E30" s="120"/>
    </row>
    <row r="31" ht="19.5" customHeight="1" spans="1:5">
      <c r="A31" s="131"/>
      <c r="B31" s="132" t="s">
        <v>84</v>
      </c>
      <c r="C31" s="133">
        <f>SUM(C4:C28)</f>
        <v>306880</v>
      </c>
      <c r="D31" s="133">
        <f>SUM(D4:D28)</f>
        <v>271106</v>
      </c>
      <c r="E31" s="134">
        <f>(D31-C31)/C31*100</f>
        <v>-11.66</v>
      </c>
    </row>
    <row r="32" ht="27.75" customHeight="1" spans="2:5">
      <c r="B32" s="84"/>
      <c r="C32" s="84"/>
      <c r="D32" s="84"/>
      <c r="E32" s="84"/>
    </row>
    <row r="33" spans="2:5">
      <c r="B33" s="64"/>
      <c r="C33" s="64"/>
      <c r="D33" s="64"/>
      <c r="E33" s="64"/>
    </row>
    <row r="140" spans="2:2">
      <c r="B140" s="71"/>
    </row>
    <row r="141" spans="2:2">
      <c r="B141" s="71"/>
    </row>
    <row r="142" spans="2:2">
      <c r="B142" s="71"/>
    </row>
    <row r="143" spans="2:2">
      <c r="B143" s="71"/>
    </row>
    <row r="144" spans="2:2">
      <c r="B144" s="71"/>
    </row>
    <row r="145" spans="2:2">
      <c r="B145" s="71"/>
    </row>
    <row r="146" spans="2:2">
      <c r="B146" s="71"/>
    </row>
    <row r="147" spans="2:2">
      <c r="B147" s="71"/>
    </row>
    <row r="148" spans="2:2">
      <c r="B148" s="71"/>
    </row>
    <row r="149" spans="2:2">
      <c r="B149" s="71"/>
    </row>
    <row r="150" spans="2:2">
      <c r="B150" s="71"/>
    </row>
    <row r="151" spans="2:2">
      <c r="B151" s="71"/>
    </row>
    <row r="152" spans="2:2">
      <c r="B152" s="71"/>
    </row>
  </sheetData>
  <mergeCells count="2">
    <mergeCell ref="A1:E1"/>
    <mergeCell ref="B2:E2"/>
  </mergeCells>
  <printOptions horizontalCentered="1"/>
  <pageMargins left="0.275" right="0.236111111111111" top="0.786805555555556" bottom="0.590277777777778" header="0.708333333333333" footer="0.393055555555556"/>
  <pageSetup paperSize="9" scale="95" orientation="portrait"/>
  <headerFooter alignWithMargins="0">
    <oddFooter>&amp;C- &amp;P 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0"/>
  <sheetViews>
    <sheetView showGridLines="0" showZeros="0" tabSelected="1" view="pageBreakPreview" zoomScaleNormal="100" zoomScaleSheetLayoutView="100" topLeftCell="A67" workbookViewId="0">
      <selection activeCell="D85" sqref="D85"/>
    </sheetView>
  </sheetViews>
  <sheetFormatPr defaultColWidth="9" defaultRowHeight="14.25" outlineLevelCol="4"/>
  <cols>
    <col min="1" max="1" width="9.875" customWidth="1"/>
    <col min="2" max="2" width="37.5" customWidth="1"/>
    <col min="3" max="3" width="13" style="115" customWidth="1"/>
    <col min="4" max="4" width="13.9" customWidth="1"/>
    <col min="5" max="5" width="12.375" customWidth="1"/>
  </cols>
  <sheetData>
    <row r="1" ht="41" customHeight="1" spans="1:5">
      <c r="A1" s="116" t="s">
        <v>145</v>
      </c>
      <c r="B1" s="116"/>
      <c r="C1" s="116"/>
      <c r="D1" s="116"/>
      <c r="E1" s="116"/>
    </row>
    <row r="2" ht="26.25" customHeight="1" spans="2:5">
      <c r="B2" s="117" t="s">
        <v>28</v>
      </c>
      <c r="C2" s="117"/>
      <c r="D2" s="117"/>
      <c r="E2" s="117"/>
    </row>
    <row r="3" ht="55.5" customHeight="1" spans="1:5">
      <c r="A3" s="58" t="s">
        <v>29</v>
      </c>
      <c r="B3" s="58" t="s">
        <v>30</v>
      </c>
      <c r="C3" s="58" t="s">
        <v>143</v>
      </c>
      <c r="D3" s="58" t="s">
        <v>141</v>
      </c>
      <c r="E3" s="58" t="s">
        <v>33</v>
      </c>
    </row>
    <row r="4" ht="21" customHeight="1" spans="1:5">
      <c r="A4" s="59">
        <v>501</v>
      </c>
      <c r="B4" s="118" t="s">
        <v>146</v>
      </c>
      <c r="C4" s="119">
        <f>SUM(C5:C8)</f>
        <v>63099</v>
      </c>
      <c r="D4" s="119">
        <f>SUM(D5:D8)</f>
        <v>59266</v>
      </c>
      <c r="E4" s="120">
        <f t="shared" ref="E4:E83" si="0">IF(C4=0,0,(D4/C4-1)*100)</f>
        <v>-6.07</v>
      </c>
    </row>
    <row r="5" ht="21" customHeight="1" spans="1:5">
      <c r="A5" s="59">
        <v>50101</v>
      </c>
      <c r="B5" s="121" t="s">
        <v>147</v>
      </c>
      <c r="C5" s="119">
        <v>35202</v>
      </c>
      <c r="D5" s="119">
        <v>33167</v>
      </c>
      <c r="E5" s="120">
        <f t="shared" si="0"/>
        <v>-5.78</v>
      </c>
    </row>
    <row r="6" ht="21" customHeight="1" spans="1:5">
      <c r="A6" s="59">
        <v>50102</v>
      </c>
      <c r="B6" s="121" t="s">
        <v>148</v>
      </c>
      <c r="C6" s="119">
        <v>16394</v>
      </c>
      <c r="D6" s="119">
        <v>6980</v>
      </c>
      <c r="E6" s="120">
        <f t="shared" si="0"/>
        <v>-57.42</v>
      </c>
    </row>
    <row r="7" ht="21" customHeight="1" spans="1:5">
      <c r="A7" s="59">
        <v>50103</v>
      </c>
      <c r="B7" s="121" t="s">
        <v>149</v>
      </c>
      <c r="C7" s="119">
        <v>7658</v>
      </c>
      <c r="D7" s="119">
        <v>3210</v>
      </c>
      <c r="E7" s="120">
        <f t="shared" si="0"/>
        <v>-58.08</v>
      </c>
    </row>
    <row r="8" ht="21" customHeight="1" spans="1:5">
      <c r="A8" s="59">
        <v>50199</v>
      </c>
      <c r="B8" s="121" t="s">
        <v>150</v>
      </c>
      <c r="C8" s="119">
        <v>3845</v>
      </c>
      <c r="D8" s="119">
        <v>15909</v>
      </c>
      <c r="E8" s="120">
        <f t="shared" si="0"/>
        <v>313.76</v>
      </c>
    </row>
    <row r="9" ht="21" customHeight="1" spans="1:5">
      <c r="A9" s="59">
        <v>502</v>
      </c>
      <c r="B9" s="118" t="s">
        <v>151</v>
      </c>
      <c r="C9" s="119">
        <f>SUM(C10:C19)</f>
        <v>43003</v>
      </c>
      <c r="D9" s="119">
        <f>SUM(D10:D19)</f>
        <v>17822</v>
      </c>
      <c r="E9" s="120">
        <f t="shared" si="0"/>
        <v>-58.56</v>
      </c>
    </row>
    <row r="10" ht="21" customHeight="1" spans="1:5">
      <c r="A10" s="59">
        <v>50201</v>
      </c>
      <c r="B10" s="121" t="s">
        <v>152</v>
      </c>
      <c r="C10" s="119">
        <v>8222</v>
      </c>
      <c r="D10" s="119">
        <v>5744</v>
      </c>
      <c r="E10" s="120">
        <f t="shared" si="0"/>
        <v>-30.14</v>
      </c>
    </row>
    <row r="11" ht="21" customHeight="1" spans="1:5">
      <c r="A11" s="59">
        <v>50202</v>
      </c>
      <c r="B11" s="121" t="s">
        <v>153</v>
      </c>
      <c r="C11" s="119"/>
      <c r="D11" s="119">
        <v>78</v>
      </c>
      <c r="E11" s="120">
        <f t="shared" si="0"/>
        <v>0</v>
      </c>
    </row>
    <row r="12" ht="21" customHeight="1" spans="1:5">
      <c r="A12" s="59">
        <v>50203</v>
      </c>
      <c r="B12" s="121" t="s">
        <v>154</v>
      </c>
      <c r="C12" s="119">
        <v>265</v>
      </c>
      <c r="D12" s="119">
        <v>224</v>
      </c>
      <c r="E12" s="120">
        <f t="shared" si="0"/>
        <v>-15.47</v>
      </c>
    </row>
    <row r="13" ht="21" customHeight="1" spans="1:5">
      <c r="A13" s="59">
        <v>50204</v>
      </c>
      <c r="B13" s="121" t="s">
        <v>155</v>
      </c>
      <c r="C13" s="119"/>
      <c r="D13" s="119"/>
      <c r="E13" s="120">
        <f t="shared" si="0"/>
        <v>0</v>
      </c>
    </row>
    <row r="14" ht="21" customHeight="1" spans="1:5">
      <c r="A14" s="59">
        <v>50205</v>
      </c>
      <c r="B14" s="121" t="s">
        <v>156</v>
      </c>
      <c r="C14" s="119"/>
      <c r="D14" s="119"/>
      <c r="E14" s="120">
        <f t="shared" si="0"/>
        <v>0</v>
      </c>
    </row>
    <row r="15" ht="21" customHeight="1" spans="1:5">
      <c r="A15" s="122">
        <v>50206</v>
      </c>
      <c r="B15" s="123" t="s">
        <v>157</v>
      </c>
      <c r="C15" s="124">
        <v>375</v>
      </c>
      <c r="D15" s="124">
        <v>374</v>
      </c>
      <c r="E15" s="120">
        <f t="shared" si="0"/>
        <v>-0.27</v>
      </c>
    </row>
    <row r="16" ht="21" customHeight="1" spans="1:5">
      <c r="A16" s="59">
        <v>50207</v>
      </c>
      <c r="B16" s="121" t="s">
        <v>158</v>
      </c>
      <c r="C16" s="119"/>
      <c r="D16" s="119"/>
      <c r="E16" s="120">
        <f t="shared" si="0"/>
        <v>0</v>
      </c>
    </row>
    <row r="17" ht="21" customHeight="1" spans="1:5">
      <c r="A17" s="59">
        <v>50208</v>
      </c>
      <c r="B17" s="121" t="s">
        <v>159</v>
      </c>
      <c r="C17" s="119">
        <v>1063</v>
      </c>
      <c r="D17" s="119">
        <v>1038</v>
      </c>
      <c r="E17" s="120">
        <f t="shared" si="0"/>
        <v>-2.35</v>
      </c>
    </row>
    <row r="18" ht="21" customHeight="1" spans="1:5">
      <c r="A18" s="59">
        <v>50209</v>
      </c>
      <c r="B18" s="121" t="s">
        <v>160</v>
      </c>
      <c r="C18" s="119"/>
      <c r="D18" s="119"/>
      <c r="E18" s="120">
        <f t="shared" si="0"/>
        <v>0</v>
      </c>
    </row>
    <row r="19" ht="21" customHeight="1" spans="1:5">
      <c r="A19" s="59">
        <v>50299</v>
      </c>
      <c r="B19" s="121" t="s">
        <v>161</v>
      </c>
      <c r="C19" s="119">
        <v>33078</v>
      </c>
      <c r="D19" s="119">
        <f>9622+742</f>
        <v>10364</v>
      </c>
      <c r="E19" s="120">
        <f t="shared" si="0"/>
        <v>-68.67</v>
      </c>
    </row>
    <row r="20" ht="21" customHeight="1" spans="1:5">
      <c r="A20" s="59">
        <v>503</v>
      </c>
      <c r="B20" s="118" t="s">
        <v>162</v>
      </c>
      <c r="C20" s="119">
        <f>SUM(C21:C27)</f>
        <v>0</v>
      </c>
      <c r="D20" s="119">
        <f>SUM(D21:D27)</f>
        <v>0</v>
      </c>
      <c r="E20" s="120">
        <f t="shared" si="0"/>
        <v>0</v>
      </c>
    </row>
    <row r="21" ht="21" customHeight="1" spans="1:5">
      <c r="A21" s="59">
        <v>50301</v>
      </c>
      <c r="B21" s="121" t="s">
        <v>163</v>
      </c>
      <c r="C21" s="119"/>
      <c r="D21" s="119"/>
      <c r="E21" s="120">
        <f t="shared" si="0"/>
        <v>0</v>
      </c>
    </row>
    <row r="22" ht="21" customHeight="1" spans="1:5">
      <c r="A22" s="38">
        <v>50302</v>
      </c>
      <c r="B22" s="125" t="s">
        <v>164</v>
      </c>
      <c r="C22" s="119"/>
      <c r="D22" s="119"/>
      <c r="E22" s="120">
        <f t="shared" si="0"/>
        <v>0</v>
      </c>
    </row>
    <row r="23" ht="21" customHeight="1" spans="1:5">
      <c r="A23" s="59">
        <v>50303</v>
      </c>
      <c r="B23" s="121" t="s">
        <v>165</v>
      </c>
      <c r="C23" s="119"/>
      <c r="D23" s="119"/>
      <c r="E23" s="120">
        <f t="shared" si="0"/>
        <v>0</v>
      </c>
    </row>
    <row r="24" ht="21" customHeight="1" spans="1:5">
      <c r="A24" s="59">
        <v>50305</v>
      </c>
      <c r="B24" s="121" t="s">
        <v>166</v>
      </c>
      <c r="C24" s="119"/>
      <c r="D24" s="119"/>
      <c r="E24" s="120">
        <f t="shared" si="0"/>
        <v>0</v>
      </c>
    </row>
    <row r="25" ht="21" customHeight="1" spans="1:5">
      <c r="A25" s="59">
        <v>50306</v>
      </c>
      <c r="B25" s="121" t="s">
        <v>167</v>
      </c>
      <c r="C25" s="119"/>
      <c r="D25" s="119"/>
      <c r="E25" s="120">
        <f t="shared" si="0"/>
        <v>0</v>
      </c>
    </row>
    <row r="26" ht="21" customHeight="1" spans="1:5">
      <c r="A26" s="59">
        <v>50307</v>
      </c>
      <c r="B26" s="121" t="s">
        <v>168</v>
      </c>
      <c r="C26" s="119"/>
      <c r="D26" s="119"/>
      <c r="E26" s="120">
        <f t="shared" si="0"/>
        <v>0</v>
      </c>
    </row>
    <row r="27" ht="21" customHeight="1" spans="1:5">
      <c r="A27" s="59">
        <v>50399</v>
      </c>
      <c r="B27" s="121" t="s">
        <v>169</v>
      </c>
      <c r="C27" s="119"/>
      <c r="D27" s="119"/>
      <c r="E27" s="120">
        <f t="shared" si="0"/>
        <v>0</v>
      </c>
    </row>
    <row r="28" ht="21" customHeight="1" spans="1:5">
      <c r="A28" s="59">
        <v>504</v>
      </c>
      <c r="B28" s="118" t="s">
        <v>170</v>
      </c>
      <c r="C28" s="119">
        <f>SUM(C29:C34)</f>
        <v>59240</v>
      </c>
      <c r="D28" s="119">
        <f>SUM(D29:D34)</f>
        <v>0</v>
      </c>
      <c r="E28" s="120">
        <f t="shared" si="0"/>
        <v>-100</v>
      </c>
    </row>
    <row r="29" ht="21" customHeight="1" spans="1:5">
      <c r="A29" s="59">
        <v>50401</v>
      </c>
      <c r="B29" s="121" t="s">
        <v>163</v>
      </c>
      <c r="C29" s="119"/>
      <c r="D29" s="119"/>
      <c r="E29" s="120">
        <f t="shared" si="0"/>
        <v>0</v>
      </c>
    </row>
    <row r="30" ht="21" customHeight="1" spans="1:5">
      <c r="A30" s="59">
        <v>50402</v>
      </c>
      <c r="B30" s="121" t="s">
        <v>164</v>
      </c>
      <c r="C30" s="119"/>
      <c r="D30" s="119"/>
      <c r="E30" s="120">
        <f t="shared" si="0"/>
        <v>0</v>
      </c>
    </row>
    <row r="31" ht="21" customHeight="1" spans="1:5">
      <c r="A31" s="59">
        <v>50403</v>
      </c>
      <c r="B31" s="121" t="s">
        <v>165</v>
      </c>
      <c r="C31" s="119"/>
      <c r="D31" s="119"/>
      <c r="E31" s="120">
        <f t="shared" si="0"/>
        <v>0</v>
      </c>
    </row>
    <row r="32" ht="21" customHeight="1" spans="1:5">
      <c r="A32" s="59">
        <v>50404</v>
      </c>
      <c r="B32" s="121" t="s">
        <v>167</v>
      </c>
      <c r="C32" s="119"/>
      <c r="D32" s="119"/>
      <c r="E32" s="120">
        <f t="shared" si="0"/>
        <v>0</v>
      </c>
    </row>
    <row r="33" ht="21" customHeight="1" spans="1:5">
      <c r="A33" s="59">
        <v>50405</v>
      </c>
      <c r="B33" s="121" t="s">
        <v>168</v>
      </c>
      <c r="C33" s="119"/>
      <c r="D33" s="119"/>
      <c r="E33" s="120">
        <f t="shared" si="0"/>
        <v>0</v>
      </c>
    </row>
    <row r="34" ht="21" customHeight="1" spans="1:5">
      <c r="A34" s="59">
        <v>50499</v>
      </c>
      <c r="B34" s="121" t="s">
        <v>169</v>
      </c>
      <c r="C34" s="119">
        <v>59240</v>
      </c>
      <c r="D34" s="119"/>
      <c r="E34" s="120">
        <f t="shared" si="0"/>
        <v>-100</v>
      </c>
    </row>
    <row r="35" ht="21" customHeight="1" spans="1:5">
      <c r="A35" s="59">
        <v>505</v>
      </c>
      <c r="B35" s="118" t="s">
        <v>171</v>
      </c>
      <c r="C35" s="119">
        <f>SUM(C36:C38)</f>
        <v>63257</v>
      </c>
      <c r="D35" s="119">
        <f>SUM(D36:D38)</f>
        <v>68965</v>
      </c>
      <c r="E35" s="120">
        <f t="shared" si="0"/>
        <v>9.02</v>
      </c>
    </row>
    <row r="36" ht="21" customHeight="1" spans="1:5">
      <c r="A36" s="59">
        <v>50501</v>
      </c>
      <c r="B36" s="121" t="s">
        <v>172</v>
      </c>
      <c r="C36" s="119">
        <f>56095-16000</f>
        <v>40095</v>
      </c>
      <c r="D36" s="119">
        <v>56635</v>
      </c>
      <c r="E36" s="120">
        <f t="shared" si="0"/>
        <v>41.25</v>
      </c>
    </row>
    <row r="37" ht="21" customHeight="1" spans="1:5">
      <c r="A37" s="59">
        <v>50501</v>
      </c>
      <c r="B37" s="121" t="s">
        <v>173</v>
      </c>
      <c r="C37" s="119">
        <v>16000</v>
      </c>
      <c r="D37" s="119">
        <v>12330</v>
      </c>
      <c r="E37" s="120">
        <f t="shared" si="0"/>
        <v>-22.94</v>
      </c>
    </row>
    <row r="38" ht="21" customHeight="1" spans="1:5">
      <c r="A38" s="59">
        <v>50599</v>
      </c>
      <c r="B38" s="121" t="s">
        <v>174</v>
      </c>
      <c r="C38" s="119">
        <v>7162</v>
      </c>
      <c r="D38" s="119"/>
      <c r="E38" s="120">
        <f t="shared" si="0"/>
        <v>-100</v>
      </c>
    </row>
    <row r="39" ht="21" customHeight="1" spans="1:5">
      <c r="A39" s="59">
        <v>506</v>
      </c>
      <c r="B39" s="118" t="s">
        <v>175</v>
      </c>
      <c r="C39" s="119">
        <f>SUM(C40:C41)</f>
        <v>13729</v>
      </c>
      <c r="D39" s="119">
        <f>SUM(D40:D41)</f>
        <v>0</v>
      </c>
      <c r="E39" s="120">
        <f t="shared" si="0"/>
        <v>-100</v>
      </c>
    </row>
    <row r="40" ht="21" customHeight="1" spans="1:5">
      <c r="A40" s="59">
        <v>50601</v>
      </c>
      <c r="B40" s="121" t="s">
        <v>176</v>
      </c>
      <c r="C40" s="119">
        <v>13729</v>
      </c>
      <c r="D40" s="119"/>
      <c r="E40" s="120">
        <f t="shared" si="0"/>
        <v>-100</v>
      </c>
    </row>
    <row r="41" ht="21" customHeight="1" spans="1:5">
      <c r="A41" s="59">
        <v>50602</v>
      </c>
      <c r="B41" s="121" t="s">
        <v>177</v>
      </c>
      <c r="C41" s="119"/>
      <c r="D41" s="119"/>
      <c r="E41" s="120">
        <f t="shared" si="0"/>
        <v>0</v>
      </c>
    </row>
    <row r="42" ht="21" customHeight="1" spans="1:5">
      <c r="A42" s="59">
        <v>507</v>
      </c>
      <c r="B42" s="118" t="s">
        <v>178</v>
      </c>
      <c r="C42" s="119">
        <f>SUM(C43:C45)</f>
        <v>18</v>
      </c>
      <c r="D42" s="119">
        <f>SUM(D43:D45)</f>
        <v>1212</v>
      </c>
      <c r="E42" s="120">
        <f t="shared" si="0"/>
        <v>6633.33</v>
      </c>
    </row>
    <row r="43" ht="21" customHeight="1" spans="1:5">
      <c r="A43" s="59">
        <v>50701</v>
      </c>
      <c r="B43" s="60" t="s">
        <v>179</v>
      </c>
      <c r="C43" s="119">
        <v>18</v>
      </c>
      <c r="D43" s="119">
        <v>1212</v>
      </c>
      <c r="E43" s="120">
        <f t="shared" si="0"/>
        <v>6633.33</v>
      </c>
    </row>
    <row r="44" ht="21" customHeight="1" spans="1:5">
      <c r="A44" s="59">
        <v>50702</v>
      </c>
      <c r="B44" s="121" t="s">
        <v>180</v>
      </c>
      <c r="C44" s="119">
        <v>0</v>
      </c>
      <c r="D44" s="119">
        <v>0</v>
      </c>
      <c r="E44" s="120">
        <f t="shared" si="0"/>
        <v>0</v>
      </c>
    </row>
    <row r="45" ht="21" customHeight="1" spans="1:5">
      <c r="A45" s="59">
        <v>50799</v>
      </c>
      <c r="B45" s="121" t="s">
        <v>181</v>
      </c>
      <c r="C45" s="119"/>
      <c r="D45" s="119"/>
      <c r="E45" s="120">
        <f t="shared" si="0"/>
        <v>0</v>
      </c>
    </row>
    <row r="46" ht="21" customHeight="1" spans="1:5">
      <c r="A46" s="59">
        <v>508</v>
      </c>
      <c r="B46" s="118" t="s">
        <v>182</v>
      </c>
      <c r="C46" s="119">
        <f>SUM(C47:C50)</f>
        <v>38600</v>
      </c>
      <c r="D46" s="119">
        <f>SUM(D47:D50)</f>
        <v>0</v>
      </c>
      <c r="E46" s="120">
        <f t="shared" si="0"/>
        <v>-100</v>
      </c>
    </row>
    <row r="47" ht="21" customHeight="1" spans="1:5">
      <c r="A47" s="59">
        <v>50803</v>
      </c>
      <c r="B47" s="121" t="s">
        <v>183</v>
      </c>
      <c r="C47" s="119">
        <v>38600</v>
      </c>
      <c r="D47" s="119"/>
      <c r="E47" s="120">
        <f t="shared" si="0"/>
        <v>-100</v>
      </c>
    </row>
    <row r="48" ht="21" customHeight="1" spans="1:5">
      <c r="A48" s="59">
        <v>50804</v>
      </c>
      <c r="B48" s="121" t="s">
        <v>184</v>
      </c>
      <c r="C48" s="119"/>
      <c r="D48" s="119"/>
      <c r="E48" s="120"/>
    </row>
    <row r="49" ht="21" customHeight="1" spans="1:5">
      <c r="A49" s="59">
        <v>50805</v>
      </c>
      <c r="B49" s="121" t="s">
        <v>185</v>
      </c>
      <c r="C49" s="119"/>
      <c r="D49" s="119"/>
      <c r="E49" s="120"/>
    </row>
    <row r="50" ht="21" customHeight="1" spans="1:5">
      <c r="A50" s="59">
        <v>50899</v>
      </c>
      <c r="B50" s="121" t="s">
        <v>186</v>
      </c>
      <c r="C50" s="119">
        <v>0</v>
      </c>
      <c r="D50" s="119">
        <v>0</v>
      </c>
      <c r="E50" s="120">
        <f t="shared" si="0"/>
        <v>0</v>
      </c>
    </row>
    <row r="51" ht="21" customHeight="1" spans="1:5">
      <c r="A51" s="59">
        <v>509</v>
      </c>
      <c r="B51" s="118" t="s">
        <v>187</v>
      </c>
      <c r="C51" s="119">
        <f>SUM(C52:C56)</f>
        <v>7802</v>
      </c>
      <c r="D51" s="119">
        <f>SUM(D52:D56)</f>
        <v>10124</v>
      </c>
      <c r="E51" s="120">
        <f t="shared" si="0"/>
        <v>29.76</v>
      </c>
    </row>
    <row r="52" ht="21" customHeight="1" spans="1:5">
      <c r="A52" s="59">
        <v>50901</v>
      </c>
      <c r="B52" s="121" t="s">
        <v>188</v>
      </c>
      <c r="C52" s="119">
        <v>6915</v>
      </c>
      <c r="D52" s="119">
        <v>5747</v>
      </c>
      <c r="E52" s="120">
        <f t="shared" si="0"/>
        <v>-16.89</v>
      </c>
    </row>
    <row r="53" ht="21" customHeight="1" spans="1:5">
      <c r="A53" s="59">
        <v>50902</v>
      </c>
      <c r="B53" s="121" t="s">
        <v>189</v>
      </c>
      <c r="C53" s="119"/>
      <c r="D53" s="119">
        <v>195</v>
      </c>
      <c r="E53" s="120">
        <f t="shared" si="0"/>
        <v>0</v>
      </c>
    </row>
    <row r="54" ht="21" customHeight="1" spans="1:5">
      <c r="A54" s="59">
        <v>50903</v>
      </c>
      <c r="B54" s="121" t="s">
        <v>190</v>
      </c>
      <c r="C54" s="119"/>
      <c r="D54" s="119"/>
      <c r="E54" s="120">
        <f t="shared" si="0"/>
        <v>0</v>
      </c>
    </row>
    <row r="55" ht="21" customHeight="1" spans="1:5">
      <c r="A55" s="59">
        <v>50905</v>
      </c>
      <c r="B55" s="121" t="s">
        <v>191</v>
      </c>
      <c r="C55" s="119">
        <v>887</v>
      </c>
      <c r="D55" s="119">
        <v>1803</v>
      </c>
      <c r="E55" s="120">
        <f t="shared" si="0"/>
        <v>103.27</v>
      </c>
    </row>
    <row r="56" ht="21" customHeight="1" spans="1:5">
      <c r="A56" s="59">
        <v>50999</v>
      </c>
      <c r="B56" s="121" t="s">
        <v>192</v>
      </c>
      <c r="C56" s="119"/>
      <c r="D56" s="119">
        <v>2379</v>
      </c>
      <c r="E56" s="111">
        <f t="shared" si="0"/>
        <v>0</v>
      </c>
    </row>
    <row r="57" s="114" customFormat="1" ht="21" customHeight="1" spans="1:5">
      <c r="A57" s="122">
        <v>510</v>
      </c>
      <c r="B57" s="123" t="s">
        <v>193</v>
      </c>
      <c r="C57" s="126">
        <f>SUM(C58:C60)</f>
        <v>2885</v>
      </c>
      <c r="D57" s="126">
        <f>SUM(D58:D60)</f>
        <v>10476</v>
      </c>
      <c r="E57" s="120">
        <f t="shared" si="0"/>
        <v>263.12</v>
      </c>
    </row>
    <row r="58" s="114" customFormat="1" ht="21" customHeight="1" spans="1:5">
      <c r="A58" s="122">
        <v>51002</v>
      </c>
      <c r="B58" s="127" t="s">
        <v>194</v>
      </c>
      <c r="C58" s="124">
        <v>2885</v>
      </c>
      <c r="D58" s="124">
        <v>10476</v>
      </c>
      <c r="E58" s="120">
        <f t="shared" si="0"/>
        <v>263.12</v>
      </c>
    </row>
    <row r="59" s="114" customFormat="1" ht="21" customHeight="1" spans="1:5">
      <c r="A59" s="122">
        <v>51003</v>
      </c>
      <c r="B59" s="127" t="s">
        <v>195</v>
      </c>
      <c r="C59" s="124"/>
      <c r="D59" s="124"/>
      <c r="E59" s="120">
        <f t="shared" si="0"/>
        <v>0</v>
      </c>
    </row>
    <row r="60" s="114" customFormat="1" ht="21" customHeight="1" spans="1:5">
      <c r="A60" s="122">
        <v>51004</v>
      </c>
      <c r="B60" s="127" t="s">
        <v>196</v>
      </c>
      <c r="C60" s="124"/>
      <c r="D60" s="124"/>
      <c r="E60" s="120"/>
    </row>
    <row r="61" s="114" customFormat="1" ht="21" customHeight="1" spans="1:5">
      <c r="A61" s="122">
        <v>511</v>
      </c>
      <c r="B61" s="128" t="s">
        <v>197</v>
      </c>
      <c r="C61" s="124">
        <f>SUM(C62:C65)</f>
        <v>11247</v>
      </c>
      <c r="D61" s="124">
        <f>SUM(D62:D65)</f>
        <v>11992</v>
      </c>
      <c r="E61" s="120">
        <f t="shared" si="0"/>
        <v>6.62</v>
      </c>
    </row>
    <row r="62" s="114" customFormat="1" ht="21" customHeight="1" spans="1:5">
      <c r="A62" s="122">
        <v>51101</v>
      </c>
      <c r="B62" s="127" t="s">
        <v>198</v>
      </c>
      <c r="C62" s="124">
        <v>11244</v>
      </c>
      <c r="D62" s="124">
        <v>11689</v>
      </c>
      <c r="E62" s="120">
        <f t="shared" si="0"/>
        <v>3.96</v>
      </c>
    </row>
    <row r="63" s="114" customFormat="1" ht="21" customHeight="1" spans="1:5">
      <c r="A63" s="122">
        <v>51102</v>
      </c>
      <c r="B63" s="127" t="s">
        <v>199</v>
      </c>
      <c r="C63" s="124"/>
      <c r="D63" s="124"/>
      <c r="E63" s="120">
        <f t="shared" si="0"/>
        <v>0</v>
      </c>
    </row>
    <row r="64" s="114" customFormat="1" ht="21" customHeight="1" spans="1:5">
      <c r="A64" s="122">
        <v>51103</v>
      </c>
      <c r="B64" s="127" t="s">
        <v>200</v>
      </c>
      <c r="C64" s="124">
        <v>3</v>
      </c>
      <c r="D64" s="124">
        <v>303</v>
      </c>
      <c r="E64" s="120">
        <f t="shared" si="0"/>
        <v>10000</v>
      </c>
    </row>
    <row r="65" s="114" customFormat="1" ht="21" customHeight="1" spans="1:5">
      <c r="A65" s="122">
        <v>51104</v>
      </c>
      <c r="B65" s="127" t="s">
        <v>201</v>
      </c>
      <c r="C65" s="124">
        <v>0</v>
      </c>
      <c r="D65" s="124">
        <v>0</v>
      </c>
      <c r="E65" s="120">
        <f t="shared" si="0"/>
        <v>0</v>
      </c>
    </row>
    <row r="66" s="114" customFormat="1" ht="21" customHeight="1" spans="1:5">
      <c r="A66" s="122">
        <v>512</v>
      </c>
      <c r="B66" s="128" t="s">
        <v>202</v>
      </c>
      <c r="C66" s="124">
        <f>SUM(C67:C68)</f>
        <v>0</v>
      </c>
      <c r="D66" s="124">
        <f>SUM(D67:D68)</f>
        <v>17075</v>
      </c>
      <c r="E66" s="120"/>
    </row>
    <row r="67" s="114" customFormat="1" ht="21" customHeight="1" spans="1:5">
      <c r="A67" s="122">
        <v>51201</v>
      </c>
      <c r="B67" s="127" t="s">
        <v>203</v>
      </c>
      <c r="C67" s="124"/>
      <c r="D67" s="129">
        <v>17075</v>
      </c>
      <c r="E67" s="120"/>
    </row>
    <row r="68" s="114" customFormat="1" ht="21" customHeight="1" spans="1:5">
      <c r="A68" s="122">
        <v>51202</v>
      </c>
      <c r="B68" s="127" t="s">
        <v>204</v>
      </c>
      <c r="C68" s="124"/>
      <c r="D68" s="124"/>
      <c r="E68" s="120"/>
    </row>
    <row r="69" s="114" customFormat="1" ht="21" customHeight="1" spans="1:5">
      <c r="A69" s="122">
        <v>513</v>
      </c>
      <c r="B69" s="128" t="s">
        <v>205</v>
      </c>
      <c r="C69" s="124">
        <f>SUM(C70:C75)</f>
        <v>0</v>
      </c>
      <c r="D69" s="124">
        <f>SUM(D70:D75)</f>
        <v>0</v>
      </c>
      <c r="E69" s="120"/>
    </row>
    <row r="70" s="114" customFormat="1" ht="21" customHeight="1" spans="1:5">
      <c r="A70" s="122">
        <v>51301</v>
      </c>
      <c r="B70" s="127" t="s">
        <v>206</v>
      </c>
      <c r="C70" s="124"/>
      <c r="D70" s="124"/>
      <c r="E70" s="120"/>
    </row>
    <row r="71" s="114" customFormat="1" ht="21" customHeight="1" spans="1:5">
      <c r="A71" s="122">
        <v>51302</v>
      </c>
      <c r="B71" s="127" t="s">
        <v>207</v>
      </c>
      <c r="C71" s="124"/>
      <c r="D71" s="124"/>
      <c r="E71" s="120"/>
    </row>
    <row r="72" s="114" customFormat="1" ht="21" customHeight="1" spans="1:5">
      <c r="A72" s="122">
        <v>51303</v>
      </c>
      <c r="B72" s="127" t="s">
        <v>208</v>
      </c>
      <c r="C72" s="124"/>
      <c r="D72" s="124"/>
      <c r="E72" s="120"/>
    </row>
    <row r="73" s="114" customFormat="1" ht="21" customHeight="1" spans="1:5">
      <c r="A73" s="122">
        <v>51304</v>
      </c>
      <c r="B73" s="127" t="s">
        <v>209</v>
      </c>
      <c r="C73" s="124"/>
      <c r="D73" s="124"/>
      <c r="E73" s="120"/>
    </row>
    <row r="74" s="114" customFormat="1" ht="21" customHeight="1" spans="1:5">
      <c r="A74" s="122">
        <v>51305</v>
      </c>
      <c r="B74" s="127" t="s">
        <v>210</v>
      </c>
      <c r="C74" s="124"/>
      <c r="D74" s="124"/>
      <c r="E74" s="120"/>
    </row>
    <row r="75" s="114" customFormat="1" ht="21" customHeight="1" spans="1:5">
      <c r="A75" s="122">
        <v>51306</v>
      </c>
      <c r="B75" s="127" t="s">
        <v>211</v>
      </c>
      <c r="C75" s="124"/>
      <c r="D75" s="124"/>
      <c r="E75" s="120"/>
    </row>
    <row r="76" s="114" customFormat="1" ht="21" customHeight="1" spans="1:5">
      <c r="A76" s="59">
        <v>514</v>
      </c>
      <c r="B76" s="59" t="s">
        <v>212</v>
      </c>
      <c r="C76" s="124">
        <f>SUM(C77:C78)</f>
        <v>4000</v>
      </c>
      <c r="D76" s="124">
        <f>SUM(D77:D78)</f>
        <v>4000</v>
      </c>
      <c r="E76" s="120">
        <f t="shared" si="0"/>
        <v>0</v>
      </c>
    </row>
    <row r="77" s="114" customFormat="1" ht="21" customHeight="1" spans="1:5">
      <c r="A77" s="122">
        <v>51401</v>
      </c>
      <c r="B77" s="127" t="s">
        <v>213</v>
      </c>
      <c r="C77" s="124">
        <v>4000</v>
      </c>
      <c r="D77" s="124">
        <v>4000</v>
      </c>
      <c r="E77" s="120">
        <f t="shared" si="0"/>
        <v>0</v>
      </c>
    </row>
    <row r="78" s="114" customFormat="1" ht="21" customHeight="1" spans="1:5">
      <c r="A78" s="122">
        <v>51402</v>
      </c>
      <c r="B78" s="127" t="s">
        <v>214</v>
      </c>
      <c r="C78" s="124"/>
      <c r="D78" s="124"/>
      <c r="E78" s="120">
        <f t="shared" si="0"/>
        <v>0</v>
      </c>
    </row>
    <row r="79" ht="21" customHeight="1" spans="1:5">
      <c r="A79" s="59">
        <v>599</v>
      </c>
      <c r="B79" s="59" t="s">
        <v>215</v>
      </c>
      <c r="C79" s="119">
        <f>SUM(C80:C84)</f>
        <v>0</v>
      </c>
      <c r="D79" s="119">
        <f>SUM(D80:D84)</f>
        <v>70174</v>
      </c>
      <c r="E79" s="120">
        <f t="shared" si="0"/>
        <v>0</v>
      </c>
    </row>
    <row r="80" ht="21" customHeight="1" spans="1:5">
      <c r="A80" s="59">
        <v>59907</v>
      </c>
      <c r="B80" s="121" t="s">
        <v>216</v>
      </c>
      <c r="C80" s="119">
        <v>0</v>
      </c>
      <c r="D80" s="119">
        <v>0</v>
      </c>
      <c r="E80" s="120">
        <f t="shared" si="0"/>
        <v>0</v>
      </c>
    </row>
    <row r="81" ht="21" customHeight="1" spans="1:5">
      <c r="A81" s="59">
        <v>59908</v>
      </c>
      <c r="B81" s="121" t="s">
        <v>217</v>
      </c>
      <c r="C81" s="119">
        <v>0</v>
      </c>
      <c r="D81" s="119">
        <v>0</v>
      </c>
      <c r="E81" s="120">
        <f t="shared" si="0"/>
        <v>0</v>
      </c>
    </row>
    <row r="82" ht="21" customHeight="1" spans="1:5">
      <c r="A82" s="59">
        <v>59909</v>
      </c>
      <c r="B82" s="121" t="s">
        <v>218</v>
      </c>
      <c r="C82" s="119">
        <v>0</v>
      </c>
      <c r="D82" s="119">
        <v>0</v>
      </c>
      <c r="E82" s="120">
        <f t="shared" si="0"/>
        <v>0</v>
      </c>
    </row>
    <row r="83" ht="21" customHeight="1" spans="1:5">
      <c r="A83" s="59">
        <v>59910</v>
      </c>
      <c r="B83" s="121" t="s">
        <v>219</v>
      </c>
      <c r="C83" s="119"/>
      <c r="D83" s="119"/>
      <c r="E83" s="120">
        <f t="shared" si="0"/>
        <v>0</v>
      </c>
    </row>
    <row r="84" ht="21" customHeight="1" spans="1:5">
      <c r="A84" s="59">
        <v>59999</v>
      </c>
      <c r="B84" s="121" t="s">
        <v>215</v>
      </c>
      <c r="C84" s="119"/>
      <c r="D84" s="119">
        <v>70174</v>
      </c>
      <c r="E84" s="120"/>
    </row>
    <row r="85" ht="21" customHeight="1" spans="1:5">
      <c r="A85" s="59"/>
      <c r="B85" s="121"/>
      <c r="C85" s="119"/>
      <c r="D85" s="119"/>
      <c r="E85" s="120">
        <f t="shared" ref="E85:E86" si="1">IF(C85=0,0,(D85/C85-1)*100)</f>
        <v>0</v>
      </c>
    </row>
    <row r="86" ht="21" customHeight="1" spans="1:5">
      <c r="A86" s="5"/>
      <c r="B86" s="36" t="s">
        <v>84</v>
      </c>
      <c r="C86" s="119">
        <f>SUM(C4,C9,C20,C28,C35,C39,C42,C46,C51,C57,C61,C66,C69,C76,C79)</f>
        <v>306880</v>
      </c>
      <c r="D86" s="119">
        <f>SUM(D4,D9,D20,D28,D35,D39,D42,D46,D51,D57,D61,D66,D69,D76,D79)</f>
        <v>271106</v>
      </c>
      <c r="E86" s="120">
        <f t="shared" si="1"/>
        <v>-11.66</v>
      </c>
    </row>
    <row r="87" ht="22.5" customHeight="1" spans="3:3">
      <c r="C87"/>
    </row>
    <row r="88" ht="22.5" customHeight="1" spans="3:3">
      <c r="C88"/>
    </row>
    <row r="89" ht="22.5" customHeight="1" spans="3:3">
      <c r="C89"/>
    </row>
    <row r="90" ht="22.5" customHeight="1" spans="3:3">
      <c r="C90"/>
    </row>
    <row r="91" ht="22.5" customHeight="1" spans="3:3">
      <c r="C91"/>
    </row>
    <row r="92" ht="22.5" customHeight="1" spans="3:3">
      <c r="C92"/>
    </row>
    <row r="93" ht="22.5" customHeight="1" spans="3:3">
      <c r="C93"/>
    </row>
    <row r="94" ht="22.5" customHeight="1" spans="3:3">
      <c r="C94"/>
    </row>
    <row r="95" ht="22.5" customHeight="1" spans="3:3">
      <c r="C95"/>
    </row>
    <row r="96" ht="22.5" customHeight="1" spans="3:3">
      <c r="C96"/>
    </row>
    <row r="97" ht="22.5" customHeight="1" spans="3:3">
      <c r="C97"/>
    </row>
    <row r="98" ht="22.5" customHeight="1" spans="3:3">
      <c r="C98"/>
    </row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 spans="3:3">
      <c r="C108"/>
    </row>
    <row r="109" ht="22.5" customHeight="1" spans="3:3">
      <c r="C109"/>
    </row>
    <row r="110" ht="22.5" customHeight="1" spans="3:3">
      <c r="C110"/>
    </row>
    <row r="111" ht="22.5" customHeight="1" spans="3:3">
      <c r="C111"/>
    </row>
    <row r="112" ht="22.5" customHeight="1" spans="3:3">
      <c r="C112"/>
    </row>
    <row r="113" ht="22.5" customHeight="1" spans="3:3">
      <c r="C113"/>
    </row>
    <row r="114" ht="22.5" customHeight="1" spans="3:3">
      <c r="C114"/>
    </row>
    <row r="115" ht="22.5" customHeight="1" spans="3:3">
      <c r="C115"/>
    </row>
    <row r="116" ht="22.5" customHeight="1" spans="3:3">
      <c r="C116"/>
    </row>
    <row r="117" ht="22.5" customHeight="1" spans="3:3">
      <c r="C117"/>
    </row>
    <row r="118" ht="22.5" customHeight="1" spans="3:3">
      <c r="C118"/>
    </row>
    <row r="119" ht="22.5" customHeight="1" spans="3:3">
      <c r="C119"/>
    </row>
    <row r="120" ht="22.5" customHeight="1" spans="3:3">
      <c r="C120"/>
    </row>
    <row r="121" ht="22.5" customHeight="1" spans="3:3">
      <c r="C121"/>
    </row>
    <row r="122" ht="22.5" customHeight="1" spans="3:3">
      <c r="C122"/>
    </row>
    <row r="123" ht="22.5" customHeight="1" spans="3:3">
      <c r="C123"/>
    </row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 spans="2:3">
      <c r="B131" s="71"/>
      <c r="C131"/>
    </row>
    <row r="132" ht="22.5" customHeight="1" spans="2:3">
      <c r="B132" s="71"/>
      <c r="C132"/>
    </row>
    <row r="133" spans="2:3">
      <c r="B133" s="71"/>
      <c r="C133"/>
    </row>
    <row r="134" spans="2:3">
      <c r="B134" s="71"/>
      <c r="C134"/>
    </row>
    <row r="135" spans="2:3">
      <c r="B135" s="71"/>
      <c r="C135"/>
    </row>
    <row r="136" spans="2:3">
      <c r="B136" s="71"/>
      <c r="C136"/>
    </row>
    <row r="137" spans="2:3">
      <c r="B137" s="71"/>
      <c r="C137"/>
    </row>
    <row r="138" spans="2:3">
      <c r="B138" s="71"/>
      <c r="C138"/>
    </row>
    <row r="139" spans="2:3">
      <c r="B139" s="71"/>
      <c r="C139"/>
    </row>
    <row r="140" spans="2:3">
      <c r="B140" s="71"/>
      <c r="C140"/>
    </row>
    <row r="141" spans="2:3">
      <c r="B141" s="71"/>
      <c r="C141"/>
    </row>
    <row r="142" spans="2:3">
      <c r="B142" s="71"/>
      <c r="C142"/>
    </row>
    <row r="143" spans="2:3">
      <c r="B143" s="71"/>
      <c r="C143"/>
    </row>
    <row r="144" spans="3:3">
      <c r="C144"/>
    </row>
    <row r="145" spans="3:3">
      <c r="C145"/>
    </row>
    <row r="146" spans="3:3">
      <c r="C146"/>
    </row>
    <row r="165" spans="3:3">
      <c r="C165"/>
    </row>
    <row r="166" spans="3:3">
      <c r="C166"/>
    </row>
    <row r="167" spans="3:3">
      <c r="C167"/>
    </row>
    <row r="168" spans="3:3">
      <c r="C168"/>
    </row>
    <row r="169" spans="3:3">
      <c r="C169"/>
    </row>
    <row r="170" spans="3:3">
      <c r="C170"/>
    </row>
    <row r="171" spans="3:3">
      <c r="C171"/>
    </row>
    <row r="172" spans="3:3">
      <c r="C172"/>
    </row>
    <row r="173" spans="3:3">
      <c r="C173"/>
    </row>
    <row r="174" spans="3:3">
      <c r="C174"/>
    </row>
    <row r="175" spans="3:3">
      <c r="C175"/>
    </row>
    <row r="176" spans="3:3">
      <c r="C176"/>
    </row>
    <row r="177" spans="3:3">
      <c r="C177"/>
    </row>
    <row r="178" spans="3:3">
      <c r="C178"/>
    </row>
    <row r="179" spans="3:3">
      <c r="C179"/>
    </row>
    <row r="180" spans="3:3">
      <c r="C180"/>
    </row>
  </sheetData>
  <mergeCells count="2">
    <mergeCell ref="A1:E1"/>
    <mergeCell ref="B2:E2"/>
  </mergeCells>
  <printOptions horizontalCentered="1"/>
  <pageMargins left="0.472222222222222" right="0.236111111111111" top="0.786805555555556" bottom="0.590277777777778" header="0.708333333333333" footer="0.393055555555556"/>
  <pageSetup paperSize="9" orientation="portrait" horizontalDpi="600"/>
  <headerFooter alignWithMargins="0">
    <oddFooter>&amp;C- &amp;P 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E209"/>
  <sheetViews>
    <sheetView showGridLines="0" showZeros="0" topLeftCell="A25" workbookViewId="0">
      <selection activeCell="D42" sqref="D42:D44"/>
    </sheetView>
  </sheetViews>
  <sheetFormatPr defaultColWidth="9" defaultRowHeight="14.25" outlineLevelCol="4"/>
  <cols>
    <col min="1" max="1" width="8.5" customWidth="1"/>
    <col min="2" max="2" width="45" customWidth="1"/>
    <col min="3" max="3" width="9.875" customWidth="1"/>
    <col min="4" max="4" width="10.125" customWidth="1"/>
    <col min="5" max="5" width="11.625" customWidth="1"/>
  </cols>
  <sheetData>
    <row r="1" ht="26.25" customHeight="1" spans="1:5">
      <c r="A1" s="87" t="s">
        <v>220</v>
      </c>
      <c r="B1" s="87"/>
      <c r="C1" s="87"/>
      <c r="D1" s="87"/>
      <c r="E1" s="87"/>
    </row>
    <row r="2" ht="26.25" customHeight="1" spans="2:5">
      <c r="B2" s="103" t="s">
        <v>28</v>
      </c>
      <c r="C2" s="103"/>
      <c r="D2" s="103"/>
      <c r="E2" s="103"/>
    </row>
    <row r="3" ht="55.5" customHeight="1" spans="1:5">
      <c r="A3" s="58" t="s">
        <v>29</v>
      </c>
      <c r="B3" s="58" t="s">
        <v>30</v>
      </c>
      <c r="C3" s="58" t="s">
        <v>143</v>
      </c>
      <c r="D3" s="58" t="s">
        <v>141</v>
      </c>
      <c r="E3" s="58" t="s">
        <v>33</v>
      </c>
    </row>
    <row r="4" ht="25.5" customHeight="1" spans="1:5">
      <c r="A4" s="59">
        <v>11001</v>
      </c>
      <c r="B4" s="104" t="s">
        <v>88</v>
      </c>
      <c r="C4" s="105">
        <f>SUM(C5:C9)</f>
        <v>2218</v>
      </c>
      <c r="D4" s="105">
        <f>SUM(D5:D9)</f>
        <v>2218</v>
      </c>
      <c r="E4" s="106">
        <f t="shared" ref="E4:E25" si="0">IF(C4=0,0,(D4/C4-1)*100)</f>
        <v>0</v>
      </c>
    </row>
    <row r="5" ht="25.5" customHeight="1" spans="1:5">
      <c r="A5" s="107">
        <v>1100102</v>
      </c>
      <c r="B5" s="107" t="s">
        <v>89</v>
      </c>
      <c r="C5" s="95">
        <v>445</v>
      </c>
      <c r="D5" s="95">
        <v>445</v>
      </c>
      <c r="E5" s="108">
        <f t="shared" si="0"/>
        <v>0</v>
      </c>
    </row>
    <row r="6" ht="25.5" customHeight="1" spans="1:5">
      <c r="A6" s="107">
        <v>1100104</v>
      </c>
      <c r="B6" s="107" t="s">
        <v>221</v>
      </c>
      <c r="C6" s="95">
        <v>1545</v>
      </c>
      <c r="D6" s="95">
        <v>1545</v>
      </c>
      <c r="E6" s="108">
        <f t="shared" si="0"/>
        <v>0</v>
      </c>
    </row>
    <row r="7" ht="25.5" customHeight="1" spans="1:5">
      <c r="A7" s="107">
        <v>1100105</v>
      </c>
      <c r="B7" s="107" t="s">
        <v>222</v>
      </c>
      <c r="C7" s="95"/>
      <c r="D7" s="95"/>
      <c r="E7" s="108">
        <f t="shared" si="0"/>
        <v>0</v>
      </c>
    </row>
    <row r="8" ht="25.5" customHeight="1" spans="1:5">
      <c r="A8" s="107">
        <v>1100106</v>
      </c>
      <c r="B8" s="107" t="s">
        <v>92</v>
      </c>
      <c r="C8" s="95"/>
      <c r="D8" s="95"/>
      <c r="E8" s="108">
        <f t="shared" si="0"/>
        <v>0</v>
      </c>
    </row>
    <row r="9" ht="25.5" customHeight="1" spans="1:5">
      <c r="A9" s="107">
        <v>1100199</v>
      </c>
      <c r="B9" s="107" t="s">
        <v>93</v>
      </c>
      <c r="C9" s="95">
        <v>228</v>
      </c>
      <c r="D9" s="95">
        <v>228</v>
      </c>
      <c r="E9" s="108">
        <f t="shared" si="0"/>
        <v>0</v>
      </c>
    </row>
    <row r="10" ht="25.5" customHeight="1" spans="1:5">
      <c r="A10" s="38">
        <v>11002</v>
      </c>
      <c r="B10" s="109" t="s">
        <v>94</v>
      </c>
      <c r="C10" s="105">
        <f>SUM(C11:C35)</f>
        <v>77914</v>
      </c>
      <c r="D10" s="105">
        <f>SUM(D11:D35)</f>
        <v>82976</v>
      </c>
      <c r="E10" s="106">
        <f t="shared" si="0"/>
        <v>6.5</v>
      </c>
    </row>
    <row r="11" ht="25.5" customHeight="1" spans="1:5">
      <c r="A11" s="107">
        <v>1100201</v>
      </c>
      <c r="B11" s="107" t="s">
        <v>95</v>
      </c>
      <c r="C11" s="95">
        <v>5162</v>
      </c>
      <c r="D11" s="95">
        <v>5162</v>
      </c>
      <c r="E11" s="108">
        <f t="shared" si="0"/>
        <v>0</v>
      </c>
    </row>
    <row r="12" ht="25.5" customHeight="1" spans="1:5">
      <c r="A12" s="110">
        <v>1100202</v>
      </c>
      <c r="B12" s="110" t="s">
        <v>96</v>
      </c>
      <c r="C12" s="95">
        <v>9523</v>
      </c>
      <c r="D12" s="95">
        <v>9511</v>
      </c>
      <c r="E12" s="108">
        <f t="shared" si="0"/>
        <v>-0.1</v>
      </c>
    </row>
    <row r="13" ht="25.5" customHeight="1" spans="1:5">
      <c r="A13" s="110">
        <v>1100207</v>
      </c>
      <c r="B13" s="110" t="s">
        <v>97</v>
      </c>
      <c r="C13" s="95">
        <v>5355</v>
      </c>
      <c r="D13" s="95">
        <v>5381</v>
      </c>
      <c r="E13" s="108">
        <f t="shared" si="0"/>
        <v>0.5</v>
      </c>
    </row>
    <row r="14" ht="25.5" customHeight="1" spans="1:5">
      <c r="A14" s="110">
        <v>1100208</v>
      </c>
      <c r="B14" s="110" t="s">
        <v>98</v>
      </c>
      <c r="C14" s="95"/>
      <c r="D14" s="95"/>
      <c r="E14" s="111">
        <f t="shared" si="0"/>
        <v>0</v>
      </c>
    </row>
    <row r="15" ht="25.5" customHeight="1" spans="1:5">
      <c r="A15" s="107">
        <v>1100225</v>
      </c>
      <c r="B15" s="107" t="s">
        <v>99</v>
      </c>
      <c r="C15" s="95">
        <v>223</v>
      </c>
      <c r="D15" s="95"/>
      <c r="E15" s="108">
        <f t="shared" si="0"/>
        <v>-100</v>
      </c>
    </row>
    <row r="16" ht="25.5" customHeight="1" spans="1:5">
      <c r="A16" s="107">
        <v>1100227</v>
      </c>
      <c r="B16" s="107" t="s">
        <v>100</v>
      </c>
      <c r="C16" s="95">
        <v>16564</v>
      </c>
      <c r="D16" s="95">
        <v>20702</v>
      </c>
      <c r="E16" s="108">
        <f t="shared" si="0"/>
        <v>25</v>
      </c>
    </row>
    <row r="17" ht="25.5" customHeight="1" spans="1:5">
      <c r="A17" s="107">
        <v>1100231</v>
      </c>
      <c r="B17" s="107" t="s">
        <v>103</v>
      </c>
      <c r="C17" s="95">
        <v>3194</v>
      </c>
      <c r="D17" s="95">
        <v>6121</v>
      </c>
      <c r="E17" s="108">
        <f t="shared" si="0"/>
        <v>91.6</v>
      </c>
    </row>
    <row r="18" ht="25.5" customHeight="1" spans="1:5">
      <c r="A18" s="107">
        <v>1100241</v>
      </c>
      <c r="B18" s="107" t="s">
        <v>104</v>
      </c>
      <c r="C18" s="95">
        <v>162</v>
      </c>
      <c r="D18" s="95">
        <v>127</v>
      </c>
      <c r="E18" s="108">
        <f t="shared" si="0"/>
        <v>-21.6</v>
      </c>
    </row>
    <row r="19" ht="25.5" customHeight="1" spans="1:5">
      <c r="A19" s="107">
        <v>1100244</v>
      </c>
      <c r="B19" s="107" t="s">
        <v>105</v>
      </c>
      <c r="C19" s="95">
        <v>1736</v>
      </c>
      <c r="D19" s="95">
        <v>1992</v>
      </c>
      <c r="E19" s="108">
        <f t="shared" si="0"/>
        <v>14.7</v>
      </c>
    </row>
    <row r="20" ht="25.5" customHeight="1" spans="1:5">
      <c r="A20" s="107">
        <v>1100245</v>
      </c>
      <c r="B20" s="107" t="s">
        <v>106</v>
      </c>
      <c r="C20" s="95">
        <v>5207</v>
      </c>
      <c r="D20" s="95">
        <v>9247</v>
      </c>
      <c r="E20" s="108">
        <f t="shared" si="0"/>
        <v>77.6</v>
      </c>
    </row>
    <row r="21" ht="25.5" customHeight="1" spans="1:5">
      <c r="A21" s="107">
        <v>1100246</v>
      </c>
      <c r="B21" s="107" t="s">
        <v>107</v>
      </c>
      <c r="C21" s="95">
        <v>10</v>
      </c>
      <c r="D21" s="95">
        <v>10</v>
      </c>
      <c r="E21" s="108">
        <f t="shared" si="0"/>
        <v>0</v>
      </c>
    </row>
    <row r="22" ht="25.5" customHeight="1" spans="1:5">
      <c r="A22" s="107">
        <v>1100247</v>
      </c>
      <c r="B22" s="107" t="s">
        <v>108</v>
      </c>
      <c r="C22" s="95">
        <v>420</v>
      </c>
      <c r="D22" s="95">
        <v>300</v>
      </c>
      <c r="E22" s="108">
        <f t="shared" si="0"/>
        <v>-28.6</v>
      </c>
    </row>
    <row r="23" ht="25.5" customHeight="1" spans="1:5">
      <c r="A23" s="107">
        <v>1100248</v>
      </c>
      <c r="B23" s="107" t="s">
        <v>109</v>
      </c>
      <c r="C23" s="95">
        <v>4173</v>
      </c>
      <c r="D23" s="95">
        <v>4427</v>
      </c>
      <c r="E23" s="108">
        <f t="shared" si="0"/>
        <v>6.1</v>
      </c>
    </row>
    <row r="24" ht="25.5" customHeight="1" spans="1:5">
      <c r="A24" s="107">
        <v>1100249</v>
      </c>
      <c r="B24" s="107" t="s">
        <v>110</v>
      </c>
      <c r="C24" s="95">
        <v>1667</v>
      </c>
      <c r="D24" s="95">
        <v>1910</v>
      </c>
      <c r="E24" s="108">
        <f t="shared" si="0"/>
        <v>14.6</v>
      </c>
    </row>
    <row r="25" ht="25.5" customHeight="1" spans="1:5">
      <c r="A25" s="107">
        <v>1100250</v>
      </c>
      <c r="B25" s="112" t="s">
        <v>111</v>
      </c>
      <c r="C25" s="95">
        <v>1560</v>
      </c>
      <c r="D25" s="95">
        <v>1375</v>
      </c>
      <c r="E25" s="108">
        <f t="shared" si="0"/>
        <v>-11.9</v>
      </c>
    </row>
    <row r="26" ht="25.5" customHeight="1" spans="1:5">
      <c r="A26" s="112">
        <v>1100252</v>
      </c>
      <c r="B26" s="112" t="s">
        <v>112</v>
      </c>
      <c r="C26" s="95">
        <v>9867</v>
      </c>
      <c r="D26" s="95">
        <v>11641</v>
      </c>
      <c r="E26" s="108">
        <f t="shared" ref="E26:E38" si="1">IF(C26=0,0,(D26/C26-1)*100)</f>
        <v>18</v>
      </c>
    </row>
    <row r="27" ht="25.5" customHeight="1" spans="1:5">
      <c r="A27" s="112">
        <v>1100253</v>
      </c>
      <c r="B27" s="112" t="s">
        <v>113</v>
      </c>
      <c r="C27" s="95">
        <v>1194</v>
      </c>
      <c r="D27" s="95">
        <v>3165</v>
      </c>
      <c r="E27" s="108">
        <f t="shared" si="1"/>
        <v>165.1</v>
      </c>
    </row>
    <row r="28" ht="25.5" customHeight="1" spans="1:5">
      <c r="A28" s="112">
        <v>1100254</v>
      </c>
      <c r="B28" s="112" t="s">
        <v>114</v>
      </c>
      <c r="C28" s="95"/>
      <c r="D28" s="95"/>
      <c r="E28" s="111">
        <f t="shared" si="1"/>
        <v>0</v>
      </c>
    </row>
    <row r="29" ht="25.5" customHeight="1" spans="1:5">
      <c r="A29" s="112">
        <v>1100255</v>
      </c>
      <c r="B29" s="112" t="s">
        <v>223</v>
      </c>
      <c r="C29" s="95"/>
      <c r="D29" s="95"/>
      <c r="E29" s="108">
        <f t="shared" si="1"/>
        <v>0</v>
      </c>
    </row>
    <row r="30" ht="25.5" customHeight="1" spans="1:5">
      <c r="A30" s="112">
        <v>1100257</v>
      </c>
      <c r="B30" s="107" t="s">
        <v>224</v>
      </c>
      <c r="C30" s="95"/>
      <c r="D30" s="95"/>
      <c r="E30" s="108">
        <f t="shared" si="1"/>
        <v>0</v>
      </c>
    </row>
    <row r="31" ht="25.5" customHeight="1" spans="1:5">
      <c r="A31" s="107">
        <v>1100258</v>
      </c>
      <c r="B31" s="107" t="s">
        <v>115</v>
      </c>
      <c r="C31" s="95">
        <v>2681</v>
      </c>
      <c r="D31" s="95">
        <v>1904</v>
      </c>
      <c r="E31" s="108">
        <f t="shared" si="1"/>
        <v>-29</v>
      </c>
    </row>
    <row r="32" ht="25.5" customHeight="1" spans="1:5">
      <c r="A32" s="107">
        <v>1100259</v>
      </c>
      <c r="B32" s="107" t="s">
        <v>116</v>
      </c>
      <c r="C32" s="95"/>
      <c r="D32" s="95"/>
      <c r="E32" s="108">
        <f t="shared" si="1"/>
        <v>0</v>
      </c>
    </row>
    <row r="33" ht="25.5" customHeight="1" spans="1:5">
      <c r="A33" s="107">
        <v>1100260</v>
      </c>
      <c r="B33" s="107" t="s">
        <v>117</v>
      </c>
      <c r="C33" s="95">
        <v>1</v>
      </c>
      <c r="D33" s="95">
        <v>1</v>
      </c>
      <c r="E33" s="108">
        <f t="shared" si="1"/>
        <v>0</v>
      </c>
    </row>
    <row r="34" ht="25.5" customHeight="1" spans="1:5">
      <c r="A34" s="107">
        <v>1100269</v>
      </c>
      <c r="B34" s="107" t="s">
        <v>118</v>
      </c>
      <c r="C34" s="95"/>
      <c r="D34" s="95"/>
      <c r="E34" s="108">
        <f t="shared" si="1"/>
        <v>0</v>
      </c>
    </row>
    <row r="35" ht="25.5" customHeight="1" spans="1:5">
      <c r="A35" s="107">
        <v>1100299</v>
      </c>
      <c r="B35" s="107" t="s">
        <v>119</v>
      </c>
      <c r="C35" s="95">
        <v>9215</v>
      </c>
      <c r="D35" s="95"/>
      <c r="E35" s="108">
        <f t="shared" si="1"/>
        <v>-100</v>
      </c>
    </row>
    <row r="36" ht="25.5" customHeight="1" spans="1:5">
      <c r="A36" s="59">
        <v>11003</v>
      </c>
      <c r="B36" s="104" t="s">
        <v>120</v>
      </c>
      <c r="C36" s="105">
        <f>SUM(C37:C51)</f>
        <v>2094</v>
      </c>
      <c r="D36" s="105">
        <f>SUM(D37:D51)</f>
        <v>2269</v>
      </c>
      <c r="E36" s="106">
        <f t="shared" si="1"/>
        <v>8.4</v>
      </c>
    </row>
    <row r="37" ht="25.5" customHeight="1" spans="1:5">
      <c r="A37" s="59">
        <v>1100301</v>
      </c>
      <c r="B37" s="107" t="s">
        <v>225</v>
      </c>
      <c r="C37" s="105"/>
      <c r="D37" s="105">
        <v>191</v>
      </c>
      <c r="E37" s="111">
        <f t="shared" si="1"/>
        <v>0</v>
      </c>
    </row>
    <row r="38" ht="25.5" customHeight="1" spans="1:5">
      <c r="A38" s="59">
        <v>1100305</v>
      </c>
      <c r="B38" s="107" t="s">
        <v>226</v>
      </c>
      <c r="C38" s="105"/>
      <c r="D38" s="105"/>
      <c r="E38" s="111">
        <f t="shared" ref="E38:E51" si="2">IF(C38=0,0,(D38/C38-1)*100)</f>
        <v>0</v>
      </c>
    </row>
    <row r="39" ht="25.5" customHeight="1" spans="1:5">
      <c r="A39" s="59">
        <v>1100306</v>
      </c>
      <c r="B39" s="107" t="s">
        <v>227</v>
      </c>
      <c r="C39" s="105"/>
      <c r="D39" s="105"/>
      <c r="E39" s="111">
        <f t="shared" si="2"/>
        <v>0</v>
      </c>
    </row>
    <row r="40" ht="25.5" customHeight="1" spans="1:5">
      <c r="A40" s="59">
        <v>1100307</v>
      </c>
      <c r="B40" s="107" t="s">
        <v>228</v>
      </c>
      <c r="C40" s="105"/>
      <c r="D40" s="105"/>
      <c r="E40" s="111">
        <f t="shared" si="2"/>
        <v>0</v>
      </c>
    </row>
    <row r="41" ht="25.5" customHeight="1" spans="1:5">
      <c r="A41" s="59">
        <v>1100308</v>
      </c>
      <c r="B41" s="107" t="s">
        <v>229</v>
      </c>
      <c r="C41" s="105"/>
      <c r="D41" s="105"/>
      <c r="E41" s="108">
        <f t="shared" si="2"/>
        <v>0</v>
      </c>
    </row>
    <row r="42" ht="25.5" customHeight="1" spans="1:5">
      <c r="A42" s="59">
        <v>1100310</v>
      </c>
      <c r="B42" s="107" t="s">
        <v>230</v>
      </c>
      <c r="C42" s="95">
        <v>172</v>
      </c>
      <c r="D42" s="95">
        <v>228</v>
      </c>
      <c r="E42" s="108">
        <f t="shared" si="2"/>
        <v>32.6</v>
      </c>
    </row>
    <row r="43" ht="25.5" customHeight="1" spans="1:5">
      <c r="A43" s="59">
        <v>1100311</v>
      </c>
      <c r="B43" s="107" t="s">
        <v>231</v>
      </c>
      <c r="C43" s="95">
        <v>864</v>
      </c>
      <c r="D43" s="95">
        <v>1202</v>
      </c>
      <c r="E43" s="108">
        <f t="shared" si="2"/>
        <v>39.1</v>
      </c>
    </row>
    <row r="44" ht="25.5" customHeight="1" spans="1:5">
      <c r="A44" s="59">
        <v>1100313</v>
      </c>
      <c r="B44" s="107" t="s">
        <v>232</v>
      </c>
      <c r="C44" s="95">
        <v>1058</v>
      </c>
      <c r="D44" s="95">
        <v>648</v>
      </c>
      <c r="E44" s="108">
        <f t="shared" si="2"/>
        <v>-38.8</v>
      </c>
    </row>
    <row r="45" ht="25.5" customHeight="1" spans="1:5">
      <c r="A45" s="59">
        <v>1100315</v>
      </c>
      <c r="B45" s="107" t="s">
        <v>233</v>
      </c>
      <c r="C45" s="95"/>
      <c r="D45" s="95"/>
      <c r="E45" s="111">
        <f t="shared" si="2"/>
        <v>0</v>
      </c>
    </row>
    <row r="46" ht="25.5" customHeight="1" spans="1:5">
      <c r="A46" s="59">
        <v>1100316</v>
      </c>
      <c r="B46" s="107" t="s">
        <v>234</v>
      </c>
      <c r="C46" s="105"/>
      <c r="D46" s="105"/>
      <c r="E46" s="111">
        <f t="shared" si="2"/>
        <v>0</v>
      </c>
    </row>
    <row r="47" ht="25.5" customHeight="1" spans="1:5">
      <c r="A47" s="59">
        <v>1100320</v>
      </c>
      <c r="B47" s="107" t="s">
        <v>235</v>
      </c>
      <c r="C47" s="105"/>
      <c r="D47" s="105"/>
      <c r="E47" s="111">
        <f t="shared" si="2"/>
        <v>0</v>
      </c>
    </row>
    <row r="48" ht="25.5" customHeight="1" spans="1:5">
      <c r="A48" s="59">
        <v>1100321</v>
      </c>
      <c r="B48" s="107" t="s">
        <v>236</v>
      </c>
      <c r="C48" s="105"/>
      <c r="D48" s="105"/>
      <c r="E48" s="111">
        <f t="shared" si="2"/>
        <v>0</v>
      </c>
    </row>
    <row r="49" ht="25.5" customHeight="1" spans="1:5">
      <c r="A49" s="59">
        <v>1100322</v>
      </c>
      <c r="B49" s="107" t="s">
        <v>237</v>
      </c>
      <c r="C49" s="105"/>
      <c r="D49" s="105"/>
      <c r="E49" s="111">
        <f t="shared" si="2"/>
        <v>0</v>
      </c>
    </row>
    <row r="50" ht="25.5" customHeight="1" spans="1:5">
      <c r="A50" s="59">
        <v>1100324</v>
      </c>
      <c r="B50" s="107" t="s">
        <v>238</v>
      </c>
      <c r="C50" s="105"/>
      <c r="D50" s="105"/>
      <c r="E50" s="111">
        <f t="shared" si="2"/>
        <v>0</v>
      </c>
    </row>
    <row r="51" ht="25.5" customHeight="1" spans="1:5">
      <c r="A51" s="59">
        <v>1100399</v>
      </c>
      <c r="B51" s="107" t="s">
        <v>239</v>
      </c>
      <c r="C51" s="111"/>
      <c r="D51" s="111"/>
      <c r="E51" s="111">
        <f t="shared" si="2"/>
        <v>0</v>
      </c>
    </row>
    <row r="52" ht="25.5" customHeight="1" spans="1:5">
      <c r="A52" s="59"/>
      <c r="B52" s="104"/>
      <c r="C52" s="111"/>
      <c r="D52" s="111"/>
      <c r="E52" s="108"/>
    </row>
    <row r="53" ht="25.5" customHeight="1" spans="1:5">
      <c r="A53" s="59"/>
      <c r="B53" s="36" t="s">
        <v>121</v>
      </c>
      <c r="C53" s="105">
        <f>SUM(C4,C10,C36)</f>
        <v>82226</v>
      </c>
      <c r="D53" s="105">
        <f>SUM(D4,D10,D36)</f>
        <v>87463</v>
      </c>
      <c r="E53" s="106">
        <f>IF(C53=0,0,(D53/C53-1)*100)</f>
        <v>6.4</v>
      </c>
    </row>
    <row r="54" ht="36.75" customHeight="1"/>
    <row r="55" spans="4:4">
      <c r="D55" s="113"/>
    </row>
    <row r="197" spans="2:2">
      <c r="B197" s="71"/>
    </row>
    <row r="198" spans="2:2">
      <c r="B198" s="71"/>
    </row>
    <row r="199" spans="2:2">
      <c r="B199" s="71"/>
    </row>
    <row r="200" spans="2:2">
      <c r="B200" s="71"/>
    </row>
    <row r="201" spans="2:2">
      <c r="B201" s="71"/>
    </row>
    <row r="202" spans="2:2">
      <c r="B202" s="71"/>
    </row>
    <row r="203" spans="2:2">
      <c r="B203" s="71"/>
    </row>
    <row r="204" spans="2:2">
      <c r="B204" s="71"/>
    </row>
    <row r="205" spans="2:2">
      <c r="B205" s="71"/>
    </row>
    <row r="206" spans="2:2">
      <c r="B206" s="71"/>
    </row>
    <row r="207" spans="2:2">
      <c r="B207" s="71"/>
    </row>
    <row r="208" spans="2:2">
      <c r="B208" s="71"/>
    </row>
    <row r="209" spans="2:2">
      <c r="B209" s="71"/>
    </row>
  </sheetData>
  <mergeCells count="2">
    <mergeCell ref="A1:E1"/>
    <mergeCell ref="B2:E2"/>
  </mergeCells>
  <printOptions horizontalCentered="1"/>
  <pageMargins left="0.472222222222222" right="0.472222222222222" top="0.786805555555556" bottom="0.590277777777778" header="0.708333333333333" footer="0.393055555555556"/>
  <pageSetup paperSize="9" orientation="portrait"/>
  <headerFooter alignWithMargins="0">
    <oddFooter>&amp;C- &amp;P 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4"/>
  <sheetViews>
    <sheetView showGridLines="0" showZeros="0" workbookViewId="0">
      <selection activeCell="C16" sqref="C16"/>
    </sheetView>
  </sheetViews>
  <sheetFormatPr defaultColWidth="9" defaultRowHeight="14.25"/>
  <cols>
    <col min="1" max="1" width="10.75" customWidth="1"/>
    <col min="2" max="2" width="39.75" style="72" customWidth="1"/>
    <col min="3" max="3" width="13" customWidth="1"/>
    <col min="4" max="5" width="13.5" customWidth="1"/>
  </cols>
  <sheetData>
    <row r="1" ht="26.25" customHeight="1" spans="1:5">
      <c r="A1" s="56" t="s">
        <v>240</v>
      </c>
      <c r="B1" s="56"/>
      <c r="C1" s="56"/>
      <c r="D1" s="56"/>
      <c r="E1" s="56"/>
    </row>
    <row r="2" ht="21.95" customHeight="1" spans="2:5">
      <c r="B2" s="57" t="s">
        <v>28</v>
      </c>
      <c r="C2" s="57"/>
      <c r="D2" s="57"/>
      <c r="E2" s="57"/>
    </row>
    <row r="3" ht="45" customHeight="1" spans="1:5">
      <c r="A3" s="58" t="s">
        <v>29</v>
      </c>
      <c r="B3" s="58" t="s">
        <v>241</v>
      </c>
      <c r="C3" s="58" t="s">
        <v>31</v>
      </c>
      <c r="D3" s="58" t="s">
        <v>32</v>
      </c>
      <c r="E3" s="58" t="s">
        <v>242</v>
      </c>
    </row>
    <row r="4" ht="27.95" customHeight="1" spans="1:5">
      <c r="A4" s="73">
        <v>1030146</v>
      </c>
      <c r="B4" s="67" t="s">
        <v>243</v>
      </c>
      <c r="C4" s="74"/>
      <c r="D4" s="74"/>
      <c r="E4" s="62">
        <f t="shared" ref="E4:E19" si="0">IF(C4=0,0,(D4/C4-1)*100)</f>
        <v>0</v>
      </c>
    </row>
    <row r="5" ht="27.95" customHeight="1" spans="1:11">
      <c r="A5" s="73">
        <v>1030147</v>
      </c>
      <c r="B5" s="75" t="s">
        <v>244</v>
      </c>
      <c r="C5" s="74"/>
      <c r="D5" s="74"/>
      <c r="E5" s="66">
        <f t="shared" si="0"/>
        <v>0</v>
      </c>
      <c r="K5" s="84"/>
    </row>
    <row r="6" ht="27.95" customHeight="1" spans="1:11">
      <c r="A6" s="73">
        <v>1030148</v>
      </c>
      <c r="B6" s="67" t="s">
        <v>245</v>
      </c>
      <c r="C6" s="74">
        <v>9272</v>
      </c>
      <c r="D6" s="74">
        <v>15875</v>
      </c>
      <c r="E6" s="62">
        <f t="shared" si="0"/>
        <v>71.21</v>
      </c>
      <c r="K6" s="84"/>
    </row>
    <row r="7" ht="27.95" customHeight="1" spans="1:5">
      <c r="A7" s="76">
        <v>1030155</v>
      </c>
      <c r="B7" s="75" t="s">
        <v>246</v>
      </c>
      <c r="C7" s="74">
        <f>SUM(C8:C9)</f>
        <v>0</v>
      </c>
      <c r="D7" s="74">
        <f>SUM(D8:D9)</f>
        <v>0</v>
      </c>
      <c r="E7" s="62">
        <f t="shared" si="0"/>
        <v>0</v>
      </c>
    </row>
    <row r="8" ht="27.95" customHeight="1" spans="1:5">
      <c r="A8" s="78">
        <v>103015501</v>
      </c>
      <c r="B8" s="75" t="s">
        <v>247</v>
      </c>
      <c r="C8" s="74"/>
      <c r="D8" s="74"/>
      <c r="E8" s="62">
        <f t="shared" si="0"/>
        <v>0</v>
      </c>
    </row>
    <row r="9" ht="27.95" customHeight="1" spans="1:5">
      <c r="A9" s="78">
        <v>103015502</v>
      </c>
      <c r="B9" s="75" t="s">
        <v>248</v>
      </c>
      <c r="C9" s="74"/>
      <c r="D9" s="74"/>
      <c r="E9" s="62">
        <f t="shared" si="0"/>
        <v>0</v>
      </c>
    </row>
    <row r="10" ht="27.95" customHeight="1" spans="1:5">
      <c r="A10" s="73">
        <v>1030156</v>
      </c>
      <c r="B10" s="75" t="s">
        <v>249</v>
      </c>
      <c r="C10" s="74">
        <v>603</v>
      </c>
      <c r="D10" s="74">
        <v>602</v>
      </c>
      <c r="E10" s="62">
        <f t="shared" si="0"/>
        <v>-0.17</v>
      </c>
    </row>
    <row r="11" ht="27.95" customHeight="1" spans="1:5">
      <c r="A11" s="73">
        <v>1030178</v>
      </c>
      <c r="B11" s="75" t="s">
        <v>250</v>
      </c>
      <c r="C11" s="74">
        <v>833</v>
      </c>
      <c r="D11" s="74">
        <v>369</v>
      </c>
      <c r="E11" s="62">
        <f t="shared" si="0"/>
        <v>-55.7</v>
      </c>
    </row>
    <row r="12" ht="27.95" customHeight="1" spans="1:5">
      <c r="A12" s="73">
        <v>1030180</v>
      </c>
      <c r="B12" s="67" t="s">
        <v>251</v>
      </c>
      <c r="C12" s="74">
        <f>SUM(C13:C14)</f>
        <v>0</v>
      </c>
      <c r="D12" s="74">
        <f>SUM(D13:D14)</f>
        <v>0</v>
      </c>
      <c r="E12" s="62">
        <f t="shared" si="0"/>
        <v>0</v>
      </c>
    </row>
    <row r="13" ht="27.95" customHeight="1" spans="1:5">
      <c r="A13" s="78">
        <v>103018003</v>
      </c>
      <c r="B13" s="9" t="s">
        <v>252</v>
      </c>
      <c r="C13" s="74"/>
      <c r="D13" s="74"/>
      <c r="E13" s="62">
        <f t="shared" si="0"/>
        <v>0</v>
      </c>
    </row>
    <row r="14" ht="27.95" customHeight="1" spans="1:5">
      <c r="A14" s="78">
        <v>103018004</v>
      </c>
      <c r="B14" s="9" t="s">
        <v>253</v>
      </c>
      <c r="C14" s="74"/>
      <c r="D14" s="74"/>
      <c r="E14" s="62">
        <f t="shared" si="0"/>
        <v>0</v>
      </c>
    </row>
    <row r="15" ht="27.95" customHeight="1" spans="1:5">
      <c r="A15" s="76">
        <v>1030199</v>
      </c>
      <c r="B15" s="75" t="s">
        <v>254</v>
      </c>
      <c r="C15" s="74"/>
      <c r="D15" s="74"/>
      <c r="E15" s="62">
        <f t="shared" si="0"/>
        <v>0</v>
      </c>
    </row>
    <row r="16" ht="30.95" customHeight="1" spans="1:11">
      <c r="A16" s="78">
        <v>10310</v>
      </c>
      <c r="B16" s="75" t="s">
        <v>255</v>
      </c>
      <c r="C16" s="74">
        <f>SUM(C17:C19)</f>
        <v>0</v>
      </c>
      <c r="D16" s="74">
        <f>SUM(D17:D19)</f>
        <v>1736</v>
      </c>
      <c r="E16" s="66">
        <f t="shared" si="0"/>
        <v>0</v>
      </c>
      <c r="K16" s="85"/>
    </row>
    <row r="17" ht="30.95" customHeight="1" spans="1:11">
      <c r="A17" s="78">
        <v>1031006</v>
      </c>
      <c r="B17" s="75" t="s">
        <v>256</v>
      </c>
      <c r="C17" s="74"/>
      <c r="D17" s="74"/>
      <c r="E17" s="66">
        <f t="shared" si="0"/>
        <v>0</v>
      </c>
      <c r="K17" s="85"/>
    </row>
    <row r="18" ht="30.95" customHeight="1" spans="1:11">
      <c r="A18" s="78">
        <v>1031013</v>
      </c>
      <c r="B18" s="75" t="s">
        <v>257</v>
      </c>
      <c r="C18" s="74"/>
      <c r="D18" s="74"/>
      <c r="E18" s="66">
        <f t="shared" si="0"/>
        <v>0</v>
      </c>
      <c r="K18" s="85"/>
    </row>
    <row r="19" ht="30.95" customHeight="1" spans="1:11">
      <c r="A19" s="78">
        <v>1031099</v>
      </c>
      <c r="B19" s="75" t="s">
        <v>258</v>
      </c>
      <c r="C19" s="74"/>
      <c r="D19" s="74">
        <v>1736</v>
      </c>
      <c r="E19" s="66">
        <f t="shared" si="0"/>
        <v>0</v>
      </c>
      <c r="K19" s="85"/>
    </row>
    <row r="20" ht="30.95" customHeight="1" spans="1:11">
      <c r="A20" s="78"/>
      <c r="B20" s="75"/>
      <c r="C20" s="80"/>
      <c r="D20" s="80"/>
      <c r="E20" s="100"/>
      <c r="K20" s="85"/>
    </row>
    <row r="21" s="55" customFormat="1" ht="23.45" customHeight="1" spans="1:7">
      <c r="A21" s="81"/>
      <c r="B21" s="28" t="s">
        <v>259</v>
      </c>
      <c r="C21" s="82">
        <f>SUM(C4:C7)+C10+C11+C12+C15+C16</f>
        <v>10708</v>
      </c>
      <c r="D21" s="82">
        <f>SUM(D4:D12,D7,D15,D16)</f>
        <v>18582</v>
      </c>
      <c r="E21" s="70">
        <f>IF(C21=0,0,(D21/C21-1)*100)</f>
        <v>73.53</v>
      </c>
      <c r="G21" s="83"/>
    </row>
    <row r="22" ht="49.5" customHeight="1" spans="2:5">
      <c r="B22" s="98"/>
      <c r="C22" s="98"/>
      <c r="D22" s="98"/>
      <c r="E22" s="98"/>
    </row>
    <row r="23" ht="44.25" customHeight="1" spans="2:5">
      <c r="B23" s="101"/>
      <c r="C23" s="102"/>
      <c r="D23" s="102"/>
      <c r="E23" s="102"/>
    </row>
    <row r="159" spans="2:2">
      <c r="B159" s="86"/>
    </row>
    <row r="160" spans="2:2">
      <c r="B160" s="86"/>
    </row>
    <row r="161" spans="2:2">
      <c r="B161" s="86"/>
    </row>
    <row r="162" spans="2:2">
      <c r="B162" s="86"/>
    </row>
    <row r="163" spans="2:2">
      <c r="B163" s="86"/>
    </row>
    <row r="164" spans="2:2">
      <c r="B164" s="86"/>
    </row>
    <row r="165" spans="2:2">
      <c r="B165" s="86"/>
    </row>
    <row r="166" spans="2:2">
      <c r="B166" s="86"/>
    </row>
    <row r="167" spans="2:2">
      <c r="B167" s="86"/>
    </row>
    <row r="168" spans="2:2">
      <c r="B168" s="86"/>
    </row>
    <row r="169" spans="2:2">
      <c r="B169" s="86"/>
    </row>
    <row r="170" spans="2:2">
      <c r="B170" s="86"/>
    </row>
    <row r="171" spans="2:2">
      <c r="B171" s="86"/>
    </row>
    <row r="174" spans="2:2">
      <c r="B174"/>
    </row>
  </sheetData>
  <mergeCells count="3">
    <mergeCell ref="A1:E1"/>
    <mergeCell ref="B2:E2"/>
    <mergeCell ref="B22:E22"/>
  </mergeCells>
  <printOptions horizontalCentered="1"/>
  <pageMargins left="0.786805555555556" right="0.786805555555556" top="1.10138888888889" bottom="0.471527777777778" header="0.313888888888889" footer="0.393055555555556"/>
  <pageSetup paperSize="9" orientation="portrait"/>
  <headerFooter>
    <oddFooter>&amp;C&amp;"-"&amp;14-1-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77"/>
  <sheetViews>
    <sheetView showGridLines="0" showZeros="0" workbookViewId="0">
      <selection activeCell="D28" sqref="D28"/>
    </sheetView>
  </sheetViews>
  <sheetFormatPr defaultColWidth="9" defaultRowHeight="14.25" outlineLevelCol="5"/>
  <cols>
    <col min="1" max="1" width="7.375" customWidth="1"/>
    <col min="2" max="2" width="38.375" customWidth="1"/>
    <col min="3" max="3" width="12.5" customWidth="1"/>
    <col min="4" max="5" width="13.625" customWidth="1"/>
  </cols>
  <sheetData>
    <row r="1" ht="26.25" customHeight="1" spans="1:5">
      <c r="A1" s="56" t="s">
        <v>260</v>
      </c>
      <c r="B1" s="56"/>
      <c r="C1" s="56"/>
      <c r="D1" s="56"/>
      <c r="E1" s="56"/>
    </row>
    <row r="2" ht="19.5" customHeight="1" spans="2:5">
      <c r="B2" s="57" t="s">
        <v>28</v>
      </c>
      <c r="C2" s="57"/>
      <c r="D2" s="57"/>
      <c r="E2" s="57"/>
    </row>
    <row r="3" ht="36" customHeight="1" spans="1:5">
      <c r="A3" s="58" t="s">
        <v>29</v>
      </c>
      <c r="B3" s="58" t="s">
        <v>261</v>
      </c>
      <c r="C3" s="58" t="s">
        <v>31</v>
      </c>
      <c r="D3" s="58" t="s">
        <v>32</v>
      </c>
      <c r="E3" s="58" t="s">
        <v>33</v>
      </c>
    </row>
    <row r="4" ht="24" customHeight="1" spans="1:5">
      <c r="A4" s="59">
        <v>207</v>
      </c>
      <c r="B4" s="60" t="s">
        <v>262</v>
      </c>
      <c r="C4" s="61">
        <f>C5</f>
        <v>0</v>
      </c>
      <c r="D4" s="61">
        <f>D5</f>
        <v>0</v>
      </c>
      <c r="E4" s="62">
        <f t="shared" ref="E4:E32" si="0">IF(C4=0,0,(D4/C4-1)*100)</f>
        <v>0</v>
      </c>
    </row>
    <row r="5" ht="24" customHeight="1" spans="1:5">
      <c r="A5" s="63">
        <v>20709</v>
      </c>
      <c r="B5" s="63" t="s">
        <v>263</v>
      </c>
      <c r="C5" s="61"/>
      <c r="D5" s="61"/>
      <c r="E5" s="62">
        <f t="shared" si="0"/>
        <v>0</v>
      </c>
    </row>
    <row r="6" ht="24" customHeight="1" spans="1:6">
      <c r="A6" s="59">
        <v>208</v>
      </c>
      <c r="B6" s="60" t="s">
        <v>264</v>
      </c>
      <c r="C6" s="61">
        <f>SUM(C7:C8)</f>
        <v>267</v>
      </c>
      <c r="D6" s="61">
        <f>SUM(D7:D8)</f>
        <v>340</v>
      </c>
      <c r="E6" s="62">
        <f t="shared" si="0"/>
        <v>27.34</v>
      </c>
      <c r="F6" s="64"/>
    </row>
    <row r="7" ht="24" customHeight="1" spans="1:6">
      <c r="A7" s="59">
        <v>20822</v>
      </c>
      <c r="B7" s="60" t="s">
        <v>265</v>
      </c>
      <c r="C7" s="60">
        <v>267</v>
      </c>
      <c r="D7" s="60">
        <v>340</v>
      </c>
      <c r="E7" s="62">
        <f t="shared" si="0"/>
        <v>27.34</v>
      </c>
      <c r="F7" s="64"/>
    </row>
    <row r="8" ht="24" customHeight="1" spans="1:6">
      <c r="A8" s="38">
        <v>20823</v>
      </c>
      <c r="B8" s="65" t="s">
        <v>266</v>
      </c>
      <c r="C8" s="60"/>
      <c r="D8" s="60"/>
      <c r="E8" s="62">
        <f t="shared" si="0"/>
        <v>0</v>
      </c>
      <c r="F8" s="64"/>
    </row>
    <row r="9" ht="24" customHeight="1" spans="1:6">
      <c r="A9" s="59">
        <v>212</v>
      </c>
      <c r="B9" s="60" t="s">
        <v>267</v>
      </c>
      <c r="C9" s="61">
        <f>SUM(C10:C18)</f>
        <v>5510</v>
      </c>
      <c r="D9" s="61">
        <f>SUM(D10:D18)</f>
        <v>46652</v>
      </c>
      <c r="E9" s="62">
        <f t="shared" si="0"/>
        <v>746.68</v>
      </c>
      <c r="F9" s="64"/>
    </row>
    <row r="10" ht="24" customHeight="1" spans="1:6">
      <c r="A10" s="59">
        <v>21208</v>
      </c>
      <c r="B10" s="60" t="s">
        <v>268</v>
      </c>
      <c r="C10" s="60">
        <v>4931</v>
      </c>
      <c r="D10" s="60">
        <v>9548</v>
      </c>
      <c r="E10" s="62">
        <f t="shared" si="0"/>
        <v>93.63</v>
      </c>
      <c r="F10" s="64"/>
    </row>
    <row r="11" ht="24" customHeight="1" spans="1:6">
      <c r="A11" s="59">
        <v>21210</v>
      </c>
      <c r="B11" s="60" t="s">
        <v>269</v>
      </c>
      <c r="C11" s="61"/>
      <c r="D11" s="61"/>
      <c r="E11" s="62">
        <f t="shared" si="0"/>
        <v>0</v>
      </c>
      <c r="F11" s="64"/>
    </row>
    <row r="12" ht="24" customHeight="1" spans="1:6">
      <c r="A12" s="59">
        <v>21211</v>
      </c>
      <c r="B12" s="60" t="s">
        <v>270</v>
      </c>
      <c r="C12" s="61"/>
      <c r="D12" s="61"/>
      <c r="E12" s="66">
        <f t="shared" si="0"/>
        <v>0</v>
      </c>
      <c r="F12" s="64"/>
    </row>
    <row r="13" ht="24" customHeight="1" spans="1:6">
      <c r="A13" s="59">
        <v>21213</v>
      </c>
      <c r="B13" s="60" t="s">
        <v>271</v>
      </c>
      <c r="C13" s="61">
        <v>300</v>
      </c>
      <c r="D13" s="61">
        <v>1025</v>
      </c>
      <c r="E13" s="62">
        <f t="shared" si="0"/>
        <v>241.67</v>
      </c>
      <c r="F13" s="64"/>
    </row>
    <row r="14" ht="24" customHeight="1" spans="1:6">
      <c r="A14" s="59">
        <v>21214</v>
      </c>
      <c r="B14" s="60" t="s">
        <v>272</v>
      </c>
      <c r="C14" s="61">
        <v>279</v>
      </c>
      <c r="D14" s="61">
        <v>579</v>
      </c>
      <c r="E14" s="62">
        <f t="shared" si="0"/>
        <v>107.53</v>
      </c>
      <c r="F14" s="64"/>
    </row>
    <row r="15" ht="24" customHeight="1" spans="1:6">
      <c r="A15" s="59">
        <v>21215</v>
      </c>
      <c r="B15" s="60" t="s">
        <v>273</v>
      </c>
      <c r="C15" s="61"/>
      <c r="D15" s="61"/>
      <c r="E15" s="62">
        <f t="shared" si="0"/>
        <v>0</v>
      </c>
      <c r="F15" s="64"/>
    </row>
    <row r="16" ht="32.25" customHeight="1" spans="1:6">
      <c r="A16" s="59">
        <v>21217</v>
      </c>
      <c r="B16" s="67" t="s">
        <v>274</v>
      </c>
      <c r="C16" s="61"/>
      <c r="D16" s="61"/>
      <c r="E16" s="62">
        <f t="shared" si="0"/>
        <v>0</v>
      </c>
      <c r="F16" s="64"/>
    </row>
    <row r="17" ht="24" customHeight="1" spans="1:6">
      <c r="A17" s="59">
        <v>21218</v>
      </c>
      <c r="B17" s="60" t="s">
        <v>275</v>
      </c>
      <c r="C17" s="61"/>
      <c r="D17" s="61"/>
      <c r="E17" s="62">
        <f t="shared" si="0"/>
        <v>0</v>
      </c>
      <c r="F17" s="64"/>
    </row>
    <row r="18" ht="30.75" customHeight="1" spans="1:6">
      <c r="A18" s="59">
        <v>21219</v>
      </c>
      <c r="B18" s="67" t="s">
        <v>276</v>
      </c>
      <c r="C18" s="61"/>
      <c r="D18" s="61">
        <v>35500</v>
      </c>
      <c r="E18" s="62">
        <f t="shared" si="0"/>
        <v>0</v>
      </c>
      <c r="F18" s="64"/>
    </row>
    <row r="19" ht="24" customHeight="1" spans="1:6">
      <c r="A19" s="59">
        <v>214</v>
      </c>
      <c r="B19" s="60" t="s">
        <v>277</v>
      </c>
      <c r="C19" s="61">
        <f>SUM(C20:C21)</f>
        <v>0</v>
      </c>
      <c r="D19" s="61">
        <f>SUM(D20:D21)</f>
        <v>0</v>
      </c>
      <c r="E19" s="66">
        <f t="shared" si="0"/>
        <v>0</v>
      </c>
      <c r="F19" s="64"/>
    </row>
    <row r="20" ht="24" customHeight="1" spans="1:6">
      <c r="A20" s="59">
        <v>21469</v>
      </c>
      <c r="B20" s="60" t="s">
        <v>278</v>
      </c>
      <c r="C20" s="61"/>
      <c r="D20" s="61"/>
      <c r="E20" s="66">
        <f t="shared" si="0"/>
        <v>0</v>
      </c>
      <c r="F20" s="64"/>
    </row>
    <row r="21" ht="24" customHeight="1" spans="1:6">
      <c r="A21" s="59">
        <v>21471</v>
      </c>
      <c r="B21" s="60" t="s">
        <v>279</v>
      </c>
      <c r="C21" s="61"/>
      <c r="D21" s="61"/>
      <c r="E21" s="62">
        <f t="shared" si="0"/>
        <v>0</v>
      </c>
      <c r="F21" s="64"/>
    </row>
    <row r="22" ht="24" customHeight="1" spans="1:6">
      <c r="A22" s="59">
        <v>229</v>
      </c>
      <c r="B22" s="60" t="s">
        <v>280</v>
      </c>
      <c r="C22" s="61">
        <f>SUM(C23:C25)</f>
        <v>98550</v>
      </c>
      <c r="D22" s="61">
        <f>SUM(D23:D25)</f>
        <v>18925</v>
      </c>
      <c r="E22" s="62">
        <f t="shared" si="0"/>
        <v>-80.8</v>
      </c>
      <c r="F22" s="64"/>
    </row>
    <row r="23" ht="33" customHeight="1" spans="1:6">
      <c r="A23" s="59">
        <v>22904</v>
      </c>
      <c r="B23" s="67" t="s">
        <v>281</v>
      </c>
      <c r="C23" s="61">
        <v>98000</v>
      </c>
      <c r="D23" s="61">
        <v>17500</v>
      </c>
      <c r="E23" s="62">
        <f t="shared" si="0"/>
        <v>-82.14</v>
      </c>
      <c r="F23" s="64"/>
    </row>
    <row r="24" ht="24" customHeight="1" spans="1:6">
      <c r="A24" s="59">
        <v>22908</v>
      </c>
      <c r="B24" s="60" t="s">
        <v>282</v>
      </c>
      <c r="C24" s="61"/>
      <c r="D24" s="61"/>
      <c r="E24" s="62">
        <f t="shared" si="0"/>
        <v>0</v>
      </c>
      <c r="F24" s="64"/>
    </row>
    <row r="25" ht="24" customHeight="1" spans="1:6">
      <c r="A25" s="59">
        <v>22960</v>
      </c>
      <c r="B25" s="60" t="s">
        <v>283</v>
      </c>
      <c r="C25" s="61">
        <v>550</v>
      </c>
      <c r="D25" s="61">
        <v>1425</v>
      </c>
      <c r="E25" s="62">
        <f t="shared" si="0"/>
        <v>159.09</v>
      </c>
      <c r="F25" s="64"/>
    </row>
    <row r="26" ht="24" customHeight="1" spans="1:6">
      <c r="A26" s="59">
        <v>232</v>
      </c>
      <c r="B26" s="60" t="s">
        <v>284</v>
      </c>
      <c r="C26" s="61">
        <v>10025</v>
      </c>
      <c r="D26" s="61">
        <v>11727</v>
      </c>
      <c r="E26" s="62">
        <f t="shared" si="0"/>
        <v>16.98</v>
      </c>
      <c r="F26" s="64"/>
    </row>
    <row r="27" ht="24" customHeight="1" spans="1:6">
      <c r="A27" s="59">
        <v>233</v>
      </c>
      <c r="B27" s="60" t="s">
        <v>285</v>
      </c>
      <c r="C27" s="61">
        <v>105</v>
      </c>
      <c r="D27" s="61">
        <v>56</v>
      </c>
      <c r="E27" s="62">
        <f t="shared" si="0"/>
        <v>-46.67</v>
      </c>
      <c r="F27" s="64"/>
    </row>
    <row r="28" ht="24" customHeight="1" spans="1:6">
      <c r="A28" s="59">
        <v>234</v>
      </c>
      <c r="B28" s="60" t="s">
        <v>286</v>
      </c>
      <c r="C28" s="61">
        <f>SUM(C29:C30)</f>
        <v>0</v>
      </c>
      <c r="D28" s="61">
        <f>SUM(D29:D30)</f>
        <v>0</v>
      </c>
      <c r="E28" s="62">
        <f t="shared" si="0"/>
        <v>0</v>
      </c>
      <c r="F28" s="64"/>
    </row>
    <row r="29" ht="24" customHeight="1" spans="1:6">
      <c r="A29" s="59">
        <v>23401</v>
      </c>
      <c r="B29" s="60" t="s">
        <v>287</v>
      </c>
      <c r="C29" s="61"/>
      <c r="D29" s="61"/>
      <c r="E29" s="62">
        <f t="shared" si="0"/>
        <v>0</v>
      </c>
      <c r="F29" s="64"/>
    </row>
    <row r="30" ht="24" customHeight="1" spans="1:6">
      <c r="A30" s="59">
        <v>23402</v>
      </c>
      <c r="B30" s="60" t="s">
        <v>288</v>
      </c>
      <c r="C30" s="61"/>
      <c r="D30" s="61"/>
      <c r="E30" s="62">
        <f t="shared" si="0"/>
        <v>0</v>
      </c>
      <c r="F30" s="64"/>
    </row>
    <row r="31" ht="24" customHeight="1" spans="1:6">
      <c r="A31" s="59"/>
      <c r="B31" s="60"/>
      <c r="C31" s="61"/>
      <c r="D31" s="61"/>
      <c r="E31" s="62">
        <f t="shared" si="0"/>
        <v>0</v>
      </c>
      <c r="F31" s="64"/>
    </row>
    <row r="32" s="55" customFormat="1" ht="24" customHeight="1" spans="1:6">
      <c r="A32" s="5"/>
      <c r="B32" s="36" t="s">
        <v>289</v>
      </c>
      <c r="C32" s="69">
        <f>SUM(C4,C6,C9,C19,C22,C26,C27,C28)</f>
        <v>114457</v>
      </c>
      <c r="D32" s="69">
        <f>SUM(D4,D6,D9,D19,D22,D26,D27,D28)</f>
        <v>77700</v>
      </c>
      <c r="E32" s="70">
        <f t="shared" si="0"/>
        <v>-32.11</v>
      </c>
      <c r="F32" s="68"/>
    </row>
    <row r="33" ht="50.25" customHeight="1" spans="2:5">
      <c r="B33" s="98"/>
      <c r="C33" s="98"/>
      <c r="D33" s="98"/>
      <c r="E33" s="98"/>
    </row>
    <row r="34" ht="48" customHeight="1" spans="2:5">
      <c r="B34" s="99"/>
      <c r="C34" s="99"/>
      <c r="D34" s="99"/>
      <c r="E34" s="99"/>
    </row>
    <row r="165" spans="2:2">
      <c r="B165" s="71"/>
    </row>
    <row r="166" spans="2:2">
      <c r="B166" s="71"/>
    </row>
    <row r="167" spans="2:2">
      <c r="B167" s="71"/>
    </row>
    <row r="168" spans="2:2">
      <c r="B168" s="71"/>
    </row>
    <row r="169" spans="2:2">
      <c r="B169" s="71"/>
    </row>
    <row r="170" spans="2:2">
      <c r="B170" s="71"/>
    </row>
    <row r="171" spans="2:2">
      <c r="B171" s="71"/>
    </row>
    <row r="172" spans="2:2">
      <c r="B172" s="71"/>
    </row>
    <row r="173" spans="2:2">
      <c r="B173" s="71"/>
    </row>
    <row r="174" spans="2:2">
      <c r="B174" s="71"/>
    </row>
    <row r="175" spans="2:2">
      <c r="B175" s="71"/>
    </row>
    <row r="176" spans="2:2">
      <c r="B176" s="71"/>
    </row>
    <row r="177" spans="2:2">
      <c r="B177" s="71"/>
    </row>
  </sheetData>
  <mergeCells count="4">
    <mergeCell ref="A1:E1"/>
    <mergeCell ref="B2:E2"/>
    <mergeCell ref="B33:E33"/>
    <mergeCell ref="B34:E34"/>
  </mergeCells>
  <printOptions horizontalCentered="1"/>
  <pageMargins left="0.786805555555556" right="0.786805555555556" top="1.10138888888889" bottom="0.471527777777778" header="0.313888888888889" footer="0.393055555555556"/>
  <pageSetup paperSize="9" scale="80" orientation="portrait"/>
  <headerFooter>
    <oddFooter>&amp;C&amp;"-"&amp;14-2-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3"/>
  <sheetViews>
    <sheetView showGridLines="0" showZeros="0" workbookViewId="0">
      <selection activeCell="D5" sqref="D5"/>
    </sheetView>
  </sheetViews>
  <sheetFormatPr defaultColWidth="9" defaultRowHeight="14.25" outlineLevelCol="3"/>
  <cols>
    <col min="1" max="1" width="32.375" customWidth="1"/>
    <col min="2" max="4" width="16.625" customWidth="1"/>
  </cols>
  <sheetData>
    <row r="1" ht="26.25" customHeight="1" spans="1:4">
      <c r="A1" s="87" t="s">
        <v>290</v>
      </c>
      <c r="B1" s="87"/>
      <c r="C1" s="87"/>
      <c r="D1" s="87"/>
    </row>
    <row r="2" ht="19.5" customHeight="1" spans="1:4">
      <c r="A2" s="88" t="s">
        <v>28</v>
      </c>
      <c r="B2" s="88"/>
      <c r="C2" s="88"/>
      <c r="D2" s="88"/>
    </row>
    <row r="3" ht="51" customHeight="1" spans="1:4">
      <c r="A3" s="58" t="s">
        <v>30</v>
      </c>
      <c r="B3" s="58" t="s">
        <v>291</v>
      </c>
      <c r="C3" s="58" t="s">
        <v>292</v>
      </c>
      <c r="D3" s="58" t="s">
        <v>293</v>
      </c>
    </row>
    <row r="4" ht="27.6" customHeight="1" spans="1:4">
      <c r="A4" s="60" t="s">
        <v>126</v>
      </c>
      <c r="B4" s="94">
        <v>376600</v>
      </c>
      <c r="C4" s="94">
        <v>53000</v>
      </c>
      <c r="D4" s="96">
        <v>372419.5</v>
      </c>
    </row>
    <row r="5" ht="27.6" customHeight="1" spans="1:4">
      <c r="A5" s="60"/>
      <c r="B5" s="94"/>
      <c r="C5" s="94"/>
      <c r="D5" s="96"/>
    </row>
    <row r="6" ht="27.6" customHeight="1" spans="1:4">
      <c r="A6" s="60"/>
      <c r="B6" s="94"/>
      <c r="C6" s="94"/>
      <c r="D6" s="96"/>
    </row>
    <row r="7" ht="27.6" customHeight="1" spans="1:4">
      <c r="A7" s="60"/>
      <c r="B7" s="94"/>
      <c r="C7" s="94"/>
      <c r="D7" s="96"/>
    </row>
    <row r="8" ht="27.6" customHeight="1" spans="1:4">
      <c r="A8" s="60"/>
      <c r="B8" s="94"/>
      <c r="C8" s="94"/>
      <c r="D8" s="96"/>
    </row>
    <row r="9" ht="27.6" customHeight="1" spans="1:4">
      <c r="A9" s="60"/>
      <c r="B9" s="94"/>
      <c r="C9" s="94"/>
      <c r="D9" s="96"/>
    </row>
    <row r="10" ht="27.6" customHeight="1" spans="1:4">
      <c r="A10" s="60"/>
      <c r="B10" s="94"/>
      <c r="C10" s="94"/>
      <c r="D10" s="96"/>
    </row>
    <row r="11" ht="27.6" customHeight="1" spans="1:4">
      <c r="A11" s="60"/>
      <c r="B11" s="94"/>
      <c r="C11" s="94"/>
      <c r="D11" s="96"/>
    </row>
    <row r="12" ht="27.6" customHeight="1" spans="1:4">
      <c r="A12" s="60"/>
      <c r="B12" s="94"/>
      <c r="C12" s="94"/>
      <c r="D12" s="96"/>
    </row>
    <row r="13" ht="27.6" customHeight="1" spans="1:4">
      <c r="A13" s="60"/>
      <c r="B13" s="94"/>
      <c r="C13" s="94"/>
      <c r="D13" s="96"/>
    </row>
    <row r="14" ht="27.6" customHeight="1" spans="1:4">
      <c r="A14" s="60"/>
      <c r="B14" s="94"/>
      <c r="C14" s="94"/>
      <c r="D14" s="96"/>
    </row>
    <row r="15" ht="27.6" customHeight="1" spans="1:4">
      <c r="A15" s="60"/>
      <c r="B15" s="97"/>
      <c r="C15" s="94"/>
      <c r="D15" s="96">
        <f>IF(B15=0,0,(C15/B15-1)*100)</f>
        <v>0</v>
      </c>
    </row>
    <row r="16" ht="27.6" customHeight="1" spans="1:4">
      <c r="A16" s="60"/>
      <c r="B16" s="97"/>
      <c r="C16" s="94"/>
      <c r="D16" s="96">
        <f>IF(B16=0,0,(C16/B16-1)*100)</f>
        <v>0</v>
      </c>
    </row>
    <row r="17" ht="27.6" customHeight="1" spans="1:4">
      <c r="A17" s="36" t="s">
        <v>121</v>
      </c>
      <c r="B17" s="94">
        <f>SUM(B4:B14)</f>
        <v>376600</v>
      </c>
      <c r="C17" s="94">
        <f>SUM(C4:C14)</f>
        <v>53000</v>
      </c>
      <c r="D17" s="94">
        <f>SUM(D4:D14)</f>
        <v>372419.5</v>
      </c>
    </row>
    <row r="161" spans="1:1">
      <c r="A161" s="71"/>
    </row>
    <row r="162" spans="1:1">
      <c r="A162" s="71"/>
    </row>
    <row r="163" spans="1:1">
      <c r="A163" s="71"/>
    </row>
    <row r="164" spans="1:1">
      <c r="A164" s="71"/>
    </row>
    <row r="165" spans="1:1">
      <c r="A165" s="71"/>
    </row>
    <row r="166" spans="1:1">
      <c r="A166" s="71"/>
    </row>
    <row r="167" spans="1:1">
      <c r="A167" s="71"/>
    </row>
    <row r="168" spans="1:1">
      <c r="A168" s="71"/>
    </row>
    <row r="169" spans="1:1">
      <c r="A169" s="71"/>
    </row>
    <row r="170" spans="1:1">
      <c r="A170" s="71"/>
    </row>
    <row r="171" spans="1:1">
      <c r="A171" s="71"/>
    </row>
    <row r="172" spans="1:1">
      <c r="A172" s="71"/>
    </row>
    <row r="173" spans="1:1">
      <c r="A173" s="71"/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3"/>
  <sheetViews>
    <sheetView showGridLines="0" showZeros="0" workbookViewId="0">
      <selection activeCell="D7" sqref="D7"/>
    </sheetView>
  </sheetViews>
  <sheetFormatPr defaultColWidth="9" defaultRowHeight="14.25" outlineLevelCol="3"/>
  <cols>
    <col min="1" max="1" width="28.25" customWidth="1"/>
    <col min="2" max="2" width="16.375" customWidth="1"/>
    <col min="3" max="3" width="15" customWidth="1"/>
    <col min="4" max="4" width="16.875" customWidth="1"/>
  </cols>
  <sheetData>
    <row r="1" ht="26.25" customHeight="1" spans="1:4">
      <c r="A1" s="87" t="s">
        <v>294</v>
      </c>
      <c r="B1" s="87"/>
      <c r="C1" s="87"/>
      <c r="D1" s="87"/>
    </row>
    <row r="2" ht="19.5" customHeight="1" spans="1:4">
      <c r="A2" s="88" t="s">
        <v>28</v>
      </c>
      <c r="B2" s="88"/>
      <c r="C2" s="88"/>
      <c r="D2" s="88"/>
    </row>
    <row r="3" ht="51" customHeight="1" spans="1:4">
      <c r="A3" s="58" t="s">
        <v>30</v>
      </c>
      <c r="B3" s="58" t="s">
        <v>295</v>
      </c>
      <c r="C3" s="58" t="s">
        <v>129</v>
      </c>
      <c r="D3" s="58" t="s">
        <v>130</v>
      </c>
    </row>
    <row r="4" ht="27.6" customHeight="1" spans="1:4">
      <c r="A4" s="60" t="s">
        <v>126</v>
      </c>
      <c r="B4" s="94">
        <v>53000</v>
      </c>
      <c r="C4" s="94">
        <v>53000</v>
      </c>
      <c r="D4" s="95"/>
    </row>
    <row r="5" ht="27.6" customHeight="1" spans="1:4">
      <c r="A5" s="60"/>
      <c r="B5" s="94"/>
      <c r="C5" s="94"/>
      <c r="D5" s="96"/>
    </row>
    <row r="6" ht="27.6" customHeight="1" spans="1:4">
      <c r="A6" s="60"/>
      <c r="B6" s="94"/>
      <c r="C6" s="94"/>
      <c r="D6" s="96"/>
    </row>
    <row r="7" ht="27.6" customHeight="1" spans="1:4">
      <c r="A7" s="60"/>
      <c r="B7" s="94"/>
      <c r="C7" s="94"/>
      <c r="D7" s="96"/>
    </row>
    <row r="8" ht="27.6" customHeight="1" spans="1:4">
      <c r="A8" s="60"/>
      <c r="B8" s="94"/>
      <c r="C8" s="94"/>
      <c r="D8" s="96"/>
    </row>
    <row r="9" ht="27.6" customHeight="1" spans="1:4">
      <c r="A9" s="60"/>
      <c r="B9" s="94"/>
      <c r="C9" s="94"/>
      <c r="D9" s="96"/>
    </row>
    <row r="10" ht="27.6" customHeight="1" spans="1:4">
      <c r="A10" s="60"/>
      <c r="B10" s="94"/>
      <c r="C10" s="94"/>
      <c r="D10" s="96"/>
    </row>
    <row r="11" ht="27.6" customHeight="1" spans="1:4">
      <c r="A11" s="60"/>
      <c r="B11" s="94"/>
      <c r="C11" s="94"/>
      <c r="D11" s="96"/>
    </row>
    <row r="12" ht="27.6" customHeight="1" spans="1:4">
      <c r="A12" s="60"/>
      <c r="B12" s="94"/>
      <c r="C12" s="94"/>
      <c r="D12" s="96"/>
    </row>
    <row r="13" ht="27.6" customHeight="1" spans="1:4">
      <c r="A13" s="60"/>
      <c r="B13" s="94"/>
      <c r="C13" s="94"/>
      <c r="D13" s="96"/>
    </row>
    <row r="14" ht="27.6" customHeight="1" spans="1:4">
      <c r="A14" s="60"/>
      <c r="B14" s="94"/>
      <c r="C14" s="94"/>
      <c r="D14" s="96"/>
    </row>
    <row r="15" ht="27.6" customHeight="1" spans="1:4">
      <c r="A15" s="60"/>
      <c r="B15" s="97"/>
      <c r="C15" s="94"/>
      <c r="D15" s="96">
        <f>IF(B15=0,0,(C15/B15-1)*100)</f>
        <v>0</v>
      </c>
    </row>
    <row r="16" ht="27.6" customHeight="1" spans="1:4">
      <c r="A16" s="60"/>
      <c r="B16" s="97"/>
      <c r="C16" s="94"/>
      <c r="D16" s="96">
        <f>IF(B16=0,0,(C16/B16-1)*100)</f>
        <v>0</v>
      </c>
    </row>
    <row r="17" ht="27.6" customHeight="1" spans="1:4">
      <c r="A17" s="36" t="s">
        <v>121</v>
      </c>
      <c r="B17" s="94">
        <f>SUM(B4:B14)</f>
        <v>53000</v>
      </c>
      <c r="C17" s="94">
        <f>SUM(C4:C14)</f>
        <v>53000</v>
      </c>
      <c r="D17" s="94">
        <f>SUM(D4:D14)</f>
        <v>0</v>
      </c>
    </row>
    <row r="161" spans="1:1">
      <c r="A161" s="71"/>
    </row>
    <row r="162" spans="1:1">
      <c r="A162" s="71"/>
    </row>
    <row r="163" spans="1:1">
      <c r="A163" s="71"/>
    </row>
    <row r="164" spans="1:1">
      <c r="A164" s="71"/>
    </row>
    <row r="165" spans="1:1">
      <c r="A165" s="71"/>
    </row>
    <row r="166" spans="1:1">
      <c r="A166" s="71"/>
    </row>
    <row r="167" spans="1:1">
      <c r="A167" s="71"/>
    </row>
    <row r="168" spans="1:1">
      <c r="A168" s="71"/>
    </row>
    <row r="169" spans="1:1">
      <c r="A169" s="71"/>
    </row>
    <row r="170" spans="1:1">
      <c r="A170" s="71"/>
    </row>
    <row r="171" spans="1:1">
      <c r="A171" s="71"/>
    </row>
    <row r="172" spans="1:1">
      <c r="A172" s="71"/>
    </row>
    <row r="173" spans="1:1">
      <c r="A173" s="71"/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6"/>
  <sheetViews>
    <sheetView showGridLines="0" showZeros="0" workbookViewId="0">
      <selection activeCell="C15" sqref="C15"/>
    </sheetView>
  </sheetViews>
  <sheetFormatPr defaultColWidth="9" defaultRowHeight="14.25" outlineLevelCol="2"/>
  <cols>
    <col min="2" max="2" width="62.125" customWidth="1"/>
    <col min="3" max="3" width="15" customWidth="1"/>
  </cols>
  <sheetData>
    <row r="1" ht="26.25" customHeight="1" spans="2:3">
      <c r="B1" s="87" t="s">
        <v>296</v>
      </c>
      <c r="C1" s="87"/>
    </row>
    <row r="2" ht="19.5" customHeight="1" spans="2:3">
      <c r="B2" s="88" t="s">
        <v>28</v>
      </c>
      <c r="C2" s="88"/>
    </row>
    <row r="3" ht="51" customHeight="1" spans="1:3">
      <c r="A3" s="89" t="s">
        <v>132</v>
      </c>
      <c r="B3" s="58" t="s">
        <v>30</v>
      </c>
      <c r="C3" s="58" t="s">
        <v>133</v>
      </c>
    </row>
    <row r="4" ht="27.6" customHeight="1" spans="1:3">
      <c r="A4" s="90">
        <v>1</v>
      </c>
      <c r="B4" s="91" t="s">
        <v>297</v>
      </c>
      <c r="C4" s="92">
        <v>10000</v>
      </c>
    </row>
    <row r="5" ht="27.6" customHeight="1" spans="1:3">
      <c r="A5" s="90">
        <v>2</v>
      </c>
      <c r="B5" s="91" t="s">
        <v>298</v>
      </c>
      <c r="C5" s="92">
        <v>5000</v>
      </c>
    </row>
    <row r="6" ht="27.6" customHeight="1" spans="1:3">
      <c r="A6" s="90">
        <v>3</v>
      </c>
      <c r="B6" s="91" t="s">
        <v>299</v>
      </c>
      <c r="C6" s="92">
        <v>2500</v>
      </c>
    </row>
    <row r="7" ht="27.6" customHeight="1" spans="1:3">
      <c r="A7" s="90">
        <v>4</v>
      </c>
      <c r="B7" s="91" t="s">
        <v>300</v>
      </c>
      <c r="C7" s="92">
        <v>10050</v>
      </c>
    </row>
    <row r="8" ht="27.6" customHeight="1" spans="1:3">
      <c r="A8" s="90">
        <v>5</v>
      </c>
      <c r="B8" s="91" t="s">
        <v>301</v>
      </c>
      <c r="C8" s="92">
        <v>3650</v>
      </c>
    </row>
    <row r="9" ht="27.6" customHeight="1" spans="1:3">
      <c r="A9" s="90">
        <v>6</v>
      </c>
      <c r="B9" s="91" t="s">
        <v>302</v>
      </c>
      <c r="C9" s="92">
        <v>21800</v>
      </c>
    </row>
    <row r="10" ht="27.6" customHeight="1" spans="1:3">
      <c r="A10" s="90"/>
      <c r="B10" s="36" t="s">
        <v>121</v>
      </c>
      <c r="C10" s="93">
        <f>SUM(C4:C9)</f>
        <v>53000</v>
      </c>
    </row>
    <row r="154" spans="2:2">
      <c r="B154" s="71"/>
    </row>
    <row r="155" spans="2:2">
      <c r="B155" s="71"/>
    </row>
    <row r="156" spans="2:2">
      <c r="B156" s="71"/>
    </row>
    <row r="157" spans="2:2">
      <c r="B157" s="71"/>
    </row>
    <row r="158" spans="2:2">
      <c r="B158" s="71"/>
    </row>
    <row r="159" spans="2:2">
      <c r="B159" s="71"/>
    </row>
    <row r="160" spans="2:2">
      <c r="B160" s="71"/>
    </row>
    <row r="161" spans="2:2">
      <c r="B161" s="71"/>
    </row>
    <row r="162" spans="2:2">
      <c r="B162" s="71"/>
    </row>
    <row r="163" spans="2:2">
      <c r="B163" s="71"/>
    </row>
    <row r="164" spans="2:2">
      <c r="B164" s="71"/>
    </row>
    <row r="165" spans="2:2">
      <c r="B165" s="71"/>
    </row>
    <row r="166" spans="2:2">
      <c r="B166" s="71"/>
    </row>
  </sheetData>
  <mergeCells count="2">
    <mergeCell ref="B1:C1"/>
    <mergeCell ref="B2:C2"/>
  </mergeCells>
  <pageMargins left="0.7" right="0.7" top="0.75" bottom="0.7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K180"/>
  <sheetViews>
    <sheetView showGridLines="0" showZeros="0" topLeftCell="A16" workbookViewId="0">
      <selection activeCell="D21" sqref="D21"/>
    </sheetView>
  </sheetViews>
  <sheetFormatPr defaultColWidth="9" defaultRowHeight="14.25"/>
  <cols>
    <col min="1" max="1" width="10.75" customWidth="1"/>
    <col min="2" max="2" width="39.75" style="72" customWidth="1"/>
    <col min="3" max="3" width="13" customWidth="1"/>
    <col min="4" max="5" width="13.5" customWidth="1"/>
  </cols>
  <sheetData>
    <row r="1" ht="26.25" customHeight="1" spans="1:5">
      <c r="A1" s="56" t="s">
        <v>303</v>
      </c>
      <c r="B1" s="56"/>
      <c r="C1" s="56"/>
      <c r="D1" s="56"/>
      <c r="E1" s="56"/>
    </row>
    <row r="2" ht="21.95" customHeight="1" spans="2:5">
      <c r="B2" s="57" t="s">
        <v>28</v>
      </c>
      <c r="C2" s="57"/>
      <c r="D2" s="57"/>
      <c r="E2" s="57"/>
    </row>
    <row r="3" ht="45" customHeight="1" spans="1:5">
      <c r="A3" s="58" t="s">
        <v>29</v>
      </c>
      <c r="B3" s="58" t="s">
        <v>241</v>
      </c>
      <c r="C3" s="58" t="s">
        <v>32</v>
      </c>
      <c r="D3" s="58" t="s">
        <v>141</v>
      </c>
      <c r="E3" s="58" t="s">
        <v>242</v>
      </c>
    </row>
    <row r="4" ht="27.95" customHeight="1" spans="1:5">
      <c r="A4" s="73">
        <v>1030146</v>
      </c>
      <c r="B4" s="67" t="s">
        <v>243</v>
      </c>
      <c r="C4" s="74">
        <f>'[1]表1-2022年阜康市收入完成'!D4</f>
        <v>0</v>
      </c>
      <c r="D4" s="74"/>
      <c r="E4" s="62">
        <f t="shared" ref="E4:E20" si="0">IF(C4=0,0,(D4/C4-1)*100)</f>
        <v>0</v>
      </c>
    </row>
    <row r="5" ht="27.95" customHeight="1" spans="1:5">
      <c r="A5" s="73">
        <v>1030147</v>
      </c>
      <c r="B5" s="75" t="s">
        <v>244</v>
      </c>
      <c r="C5" s="74">
        <f>'[1]表1-2022年阜康市收入完成'!D5</f>
        <v>0</v>
      </c>
      <c r="D5" s="74"/>
      <c r="E5" s="62">
        <f t="shared" si="0"/>
        <v>0</v>
      </c>
    </row>
    <row r="6" ht="27.95" customHeight="1" spans="1:11">
      <c r="A6" s="73">
        <v>1030148</v>
      </c>
      <c r="B6" s="67" t="s">
        <v>245</v>
      </c>
      <c r="C6" s="74">
        <v>15875</v>
      </c>
      <c r="D6" s="74">
        <v>64273</v>
      </c>
      <c r="E6" s="62">
        <f t="shared" si="0"/>
        <v>304.87</v>
      </c>
      <c r="K6" s="84"/>
    </row>
    <row r="7" ht="27.95" customHeight="1" spans="1:5">
      <c r="A7" s="76">
        <v>1030155</v>
      </c>
      <c r="B7" s="75" t="s">
        <v>246</v>
      </c>
      <c r="C7" s="74">
        <f>'[1]表1-2022年阜康市收入完成'!D7</f>
        <v>0</v>
      </c>
      <c r="D7" s="77">
        <f>SUM(D8:D9)</f>
        <v>0</v>
      </c>
      <c r="E7" s="62">
        <f t="shared" si="0"/>
        <v>0</v>
      </c>
    </row>
    <row r="8" ht="27.95" customHeight="1" spans="1:5">
      <c r="A8" s="78">
        <v>103015501</v>
      </c>
      <c r="B8" s="75" t="s">
        <v>247</v>
      </c>
      <c r="C8" s="74">
        <f>'[1]表1-2022年阜康市收入完成'!D8</f>
        <v>0</v>
      </c>
      <c r="D8" s="79"/>
      <c r="E8" s="62">
        <f t="shared" si="0"/>
        <v>0</v>
      </c>
    </row>
    <row r="9" ht="27.95" customHeight="1" spans="1:5">
      <c r="A9" s="78">
        <v>103015502</v>
      </c>
      <c r="B9" s="75" t="s">
        <v>248</v>
      </c>
      <c r="C9" s="74">
        <f>'[1]表1-2022年阜康市收入完成'!D9</f>
        <v>0</v>
      </c>
      <c r="D9" s="79"/>
      <c r="E9" s="62">
        <f t="shared" si="0"/>
        <v>0</v>
      </c>
    </row>
    <row r="10" ht="27.95" customHeight="1" spans="1:5">
      <c r="A10" s="73">
        <v>1030156</v>
      </c>
      <c r="B10" s="75" t="s">
        <v>249</v>
      </c>
      <c r="C10" s="74">
        <v>602</v>
      </c>
      <c r="D10" s="74">
        <v>800</v>
      </c>
      <c r="E10" s="62">
        <f t="shared" si="0"/>
        <v>32.89</v>
      </c>
    </row>
    <row r="11" ht="27.95" customHeight="1" spans="1:5">
      <c r="A11" s="73">
        <v>1030178</v>
      </c>
      <c r="B11" s="75" t="s">
        <v>250</v>
      </c>
      <c r="C11" s="74">
        <v>369</v>
      </c>
      <c r="D11" s="74">
        <v>800</v>
      </c>
      <c r="E11" s="62">
        <f t="shared" si="0"/>
        <v>116.8</v>
      </c>
    </row>
    <row r="12" ht="27.95" customHeight="1" spans="1:5">
      <c r="A12" s="73">
        <v>1030180</v>
      </c>
      <c r="B12" s="67" t="s">
        <v>251</v>
      </c>
      <c r="C12" s="74">
        <f>'[1]表1-2022年阜康市收入完成'!D12</f>
        <v>0</v>
      </c>
      <c r="D12" s="74">
        <f>SUM(D13:D14)</f>
        <v>0</v>
      </c>
      <c r="E12" s="62">
        <f t="shared" ref="E12:E18" si="1">IF(C12=0,0,(D12/C12-1)*100)</f>
        <v>0</v>
      </c>
    </row>
    <row r="13" ht="27.95" customHeight="1" spans="1:5">
      <c r="A13" s="78">
        <v>103018003</v>
      </c>
      <c r="B13" s="9" t="s">
        <v>252</v>
      </c>
      <c r="C13" s="74">
        <f>'[1]表1-2022年阜康市收入完成'!D13</f>
        <v>0</v>
      </c>
      <c r="D13" s="79"/>
      <c r="E13" s="62">
        <f t="shared" si="1"/>
        <v>0</v>
      </c>
    </row>
    <row r="14" ht="27.95" customHeight="1" spans="1:5">
      <c r="A14" s="78">
        <v>103018004</v>
      </c>
      <c r="B14" s="9" t="s">
        <v>253</v>
      </c>
      <c r="C14" s="74">
        <f>'[1]表1-2022年阜康市收入完成'!D14</f>
        <v>0</v>
      </c>
      <c r="D14" s="79"/>
      <c r="E14" s="62">
        <f t="shared" si="1"/>
        <v>0</v>
      </c>
    </row>
    <row r="15" ht="27.95" customHeight="1" spans="1:5">
      <c r="A15" s="76">
        <v>1030199</v>
      </c>
      <c r="B15" s="75" t="s">
        <v>254</v>
      </c>
      <c r="C15" s="74">
        <f>'[1]表1-2022年阜康市收入完成'!D15</f>
        <v>0</v>
      </c>
      <c r="D15" s="77"/>
      <c r="E15" s="62">
        <f t="shared" si="1"/>
        <v>0</v>
      </c>
    </row>
    <row r="16" ht="27.95" customHeight="1" spans="1:5">
      <c r="A16" s="78">
        <v>10310</v>
      </c>
      <c r="B16" s="75" t="s">
        <v>255</v>
      </c>
      <c r="C16" s="74">
        <f>SUM(C17:C19)</f>
        <v>1736</v>
      </c>
      <c r="D16" s="80">
        <f>SUM(D17:D19)</f>
        <v>12827</v>
      </c>
      <c r="E16" s="62">
        <f t="shared" si="1"/>
        <v>638.88</v>
      </c>
    </row>
    <row r="17" ht="30.95" customHeight="1" spans="1:11">
      <c r="A17" s="78">
        <v>1031006</v>
      </c>
      <c r="B17" s="75" t="s">
        <v>256</v>
      </c>
      <c r="C17" s="74">
        <f>'[1]表1-2022年阜康市收入完成'!D17</f>
        <v>0</v>
      </c>
      <c r="D17" s="80">
        <f>2756</f>
        <v>2756</v>
      </c>
      <c r="E17" s="62">
        <f t="shared" si="1"/>
        <v>0</v>
      </c>
      <c r="K17" s="85"/>
    </row>
    <row r="18" ht="30.95" customHeight="1" spans="1:11">
      <c r="A18" s="78">
        <v>1031013</v>
      </c>
      <c r="B18" s="75" t="s">
        <v>257</v>
      </c>
      <c r="C18" s="74">
        <f>'[1]表1-2022年阜康市收入完成'!D18</f>
        <v>0</v>
      </c>
      <c r="D18" s="80"/>
      <c r="E18" s="62">
        <f t="shared" si="1"/>
        <v>0</v>
      </c>
      <c r="K18" s="85"/>
    </row>
    <row r="19" ht="30.95" customHeight="1" spans="1:11">
      <c r="A19" s="78">
        <v>1031099</v>
      </c>
      <c r="B19" s="75" t="s">
        <v>258</v>
      </c>
      <c r="C19" s="74">
        <v>1736</v>
      </c>
      <c r="D19" s="80">
        <f>12827-2756</f>
        <v>10071</v>
      </c>
      <c r="E19" s="62">
        <f t="shared" si="0"/>
        <v>480.13</v>
      </c>
      <c r="K19" s="85"/>
    </row>
    <row r="20" ht="30.95" customHeight="1" spans="1:11">
      <c r="A20" s="81"/>
      <c r="B20" s="28" t="s">
        <v>304</v>
      </c>
      <c r="C20" s="82">
        <f>C4+C5+C6+C7+C10+C11+C12+C15+C16</f>
        <v>18582</v>
      </c>
      <c r="D20" s="82">
        <f>SUM(D4,D5,D6,D7,D10,D11,D12,D15,D16)</f>
        <v>78700</v>
      </c>
      <c r="E20" s="70">
        <f t="shared" si="0"/>
        <v>323.53</v>
      </c>
      <c r="K20" s="85"/>
    </row>
    <row r="21" s="64" customFormat="1" ht="30.95" customHeight="1" spans="1:11">
      <c r="A21" s="78">
        <v>11004</v>
      </c>
      <c r="B21" s="75" t="s">
        <v>305</v>
      </c>
      <c r="C21" s="74">
        <v>899</v>
      </c>
      <c r="D21" s="79">
        <v>253</v>
      </c>
      <c r="E21" s="62">
        <f t="shared" ref="E21:E27" si="2">IF(C21=0,0,(D21/C21-1)*100)</f>
        <v>-71.86</v>
      </c>
      <c r="K21" s="85"/>
    </row>
    <row r="22" s="64" customFormat="1" ht="30.95" customHeight="1" spans="1:11">
      <c r="A22" s="78">
        <v>1100603</v>
      </c>
      <c r="B22" s="75" t="s">
        <v>306</v>
      </c>
      <c r="C22" s="74"/>
      <c r="D22" s="79"/>
      <c r="E22" s="62">
        <f t="shared" si="2"/>
        <v>0</v>
      </c>
      <c r="K22" s="85"/>
    </row>
    <row r="23" s="64" customFormat="1" ht="30.95" customHeight="1" spans="1:11">
      <c r="A23" s="78">
        <v>1100802</v>
      </c>
      <c r="B23" s="75" t="s">
        <v>307</v>
      </c>
      <c r="C23" s="74">
        <v>3297</v>
      </c>
      <c r="D23" s="79">
        <v>1533</v>
      </c>
      <c r="E23" s="62">
        <f t="shared" si="2"/>
        <v>-53.5</v>
      </c>
      <c r="K23" s="85"/>
    </row>
    <row r="24" s="64" customFormat="1" ht="30.95" customHeight="1" spans="1:11">
      <c r="A24" s="78">
        <v>11009</v>
      </c>
      <c r="B24" s="75" t="s">
        <v>308</v>
      </c>
      <c r="C24" s="74">
        <v>6300</v>
      </c>
      <c r="D24" s="79"/>
      <c r="E24" s="66">
        <f t="shared" si="2"/>
        <v>-100</v>
      </c>
      <c r="K24" s="85"/>
    </row>
    <row r="25" s="64" customFormat="1" ht="30.95" customHeight="1" spans="1:11">
      <c r="A25" s="78">
        <v>1101102</v>
      </c>
      <c r="B25" s="75" t="s">
        <v>309</v>
      </c>
      <c r="C25" s="74">
        <v>53000</v>
      </c>
      <c r="D25" s="79"/>
      <c r="E25" s="62">
        <f t="shared" si="2"/>
        <v>-100</v>
      </c>
      <c r="K25" s="85"/>
    </row>
    <row r="26" ht="30.95" customHeight="1" spans="1:11">
      <c r="A26" s="78"/>
      <c r="B26" s="75"/>
      <c r="C26" s="74"/>
      <c r="D26" s="80"/>
      <c r="E26" s="70">
        <f t="shared" si="2"/>
        <v>0</v>
      </c>
      <c r="K26" s="85"/>
    </row>
    <row r="27" s="55" customFormat="1" ht="23.45" customHeight="1" spans="1:7">
      <c r="A27" s="81"/>
      <c r="B27" s="28" t="s">
        <v>259</v>
      </c>
      <c r="C27" s="82">
        <f>SUM(C20:C25)</f>
        <v>82078</v>
      </c>
      <c r="D27" s="82">
        <f>SUM(D20:D25)</f>
        <v>80486</v>
      </c>
      <c r="E27" s="70">
        <f t="shared" si="2"/>
        <v>-1.94</v>
      </c>
      <c r="G27" s="83"/>
    </row>
    <row r="155" spans="2:2">
      <c r="B155" s="86"/>
    </row>
    <row r="156" spans="2:2">
      <c r="B156" s="86"/>
    </row>
    <row r="157" spans="2:2">
      <c r="B157" s="86"/>
    </row>
    <row r="158" spans="2:2">
      <c r="B158" s="86"/>
    </row>
    <row r="159" spans="2:2">
      <c r="B159" s="86"/>
    </row>
    <row r="160" spans="2:2">
      <c r="B160" s="86"/>
    </row>
    <row r="161" spans="2:2">
      <c r="B161" s="86"/>
    </row>
    <row r="162" spans="2:2">
      <c r="B162" s="86"/>
    </row>
    <row r="163" spans="2:2">
      <c r="B163" s="86"/>
    </row>
    <row r="164" spans="2:2">
      <c r="B164" s="86"/>
    </row>
    <row r="165" spans="2:2">
      <c r="B165" s="86"/>
    </row>
    <row r="166" spans="2:2">
      <c r="B166" s="86"/>
    </row>
    <row r="167" spans="2:2">
      <c r="B167" s="86"/>
    </row>
    <row r="170" spans="2:2">
      <c r="B170"/>
    </row>
    <row r="174" spans="2:2">
      <c r="B174"/>
    </row>
    <row r="175" spans="2:2">
      <c r="B175"/>
    </row>
    <row r="176" spans="2:2">
      <c r="B176"/>
    </row>
    <row r="177" spans="2:2">
      <c r="B177"/>
    </row>
    <row r="178" spans="2:2">
      <c r="B178"/>
    </row>
    <row r="179" spans="2:2">
      <c r="B179"/>
    </row>
    <row r="180" spans="2:2">
      <c r="B180"/>
    </row>
  </sheetData>
  <mergeCells count="2">
    <mergeCell ref="A1:E1"/>
    <mergeCell ref="B2:E2"/>
  </mergeCells>
  <printOptions horizontalCentered="1"/>
  <pageMargins left="0.786805555555556" right="0.786805555555556" top="1.10138888888889" bottom="0.471527777777778" header="0.313888888888889" footer="0.393055555555556"/>
  <pageSetup paperSize="9" scale="88" orientation="portrait"/>
  <headerFooter>
    <oddFooter>&amp;C&amp;"-"&amp;14-9-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77"/>
  <sheetViews>
    <sheetView showGridLines="0" showZeros="0" zoomScale="90" zoomScaleNormal="90" topLeftCell="A22" workbookViewId="0">
      <selection activeCell="D42" sqref="D42"/>
    </sheetView>
  </sheetViews>
  <sheetFormatPr defaultColWidth="9" defaultRowHeight="14.25" outlineLevelCol="5"/>
  <cols>
    <col min="1" max="1" width="9.125" customWidth="1"/>
    <col min="2" max="2" width="38.375" customWidth="1"/>
    <col min="3" max="3" width="12.5" customWidth="1"/>
    <col min="4" max="5" width="13.625" customWidth="1"/>
  </cols>
  <sheetData>
    <row r="1" ht="26.25" customHeight="1" spans="1:5">
      <c r="A1" s="56" t="s">
        <v>310</v>
      </c>
      <c r="B1" s="56"/>
      <c r="C1" s="56"/>
      <c r="D1" s="56"/>
      <c r="E1" s="56"/>
    </row>
    <row r="2" ht="19.5" customHeight="1" spans="2:5">
      <c r="B2" s="57" t="s">
        <v>28</v>
      </c>
      <c r="C2" s="57"/>
      <c r="D2" s="57"/>
      <c r="E2" s="57"/>
    </row>
    <row r="3" ht="36" customHeight="1" spans="1:5">
      <c r="A3" s="58" t="s">
        <v>29</v>
      </c>
      <c r="B3" s="58" t="s">
        <v>261</v>
      </c>
      <c r="C3" s="58" t="s">
        <v>32</v>
      </c>
      <c r="D3" s="58" t="s">
        <v>141</v>
      </c>
      <c r="E3" s="58" t="s">
        <v>33</v>
      </c>
    </row>
    <row r="4" ht="24" customHeight="1" spans="1:5">
      <c r="A4" s="59">
        <v>207</v>
      </c>
      <c r="B4" s="60" t="s">
        <v>262</v>
      </c>
      <c r="C4" s="61">
        <f>'[1]表2-2022年阜康市支出完成'!D4</f>
        <v>0</v>
      </c>
      <c r="D4" s="61">
        <f>SUM(D5)</f>
        <v>0</v>
      </c>
      <c r="E4" s="62">
        <f t="shared" ref="E4:E32" si="0">IF(C4=0,0,(D4/C4-1)*100)</f>
        <v>0</v>
      </c>
    </row>
    <row r="5" ht="24" customHeight="1" spans="1:5">
      <c r="A5" s="63">
        <v>20709</v>
      </c>
      <c r="B5" s="63" t="s">
        <v>263</v>
      </c>
      <c r="C5" s="61">
        <f>'[1]表2-2022年阜康市支出完成'!D5</f>
        <v>0</v>
      </c>
      <c r="D5" s="61"/>
      <c r="E5" s="62">
        <f t="shared" si="0"/>
        <v>0</v>
      </c>
    </row>
    <row r="6" ht="24" customHeight="1" spans="1:6">
      <c r="A6" s="59">
        <v>208</v>
      </c>
      <c r="B6" s="60" t="s">
        <v>264</v>
      </c>
      <c r="C6" s="61">
        <f>SUM(C7:C8)</f>
        <v>340</v>
      </c>
      <c r="D6" s="61">
        <f>SUM(D7:D8)</f>
        <v>302</v>
      </c>
      <c r="E6" s="62">
        <f t="shared" si="0"/>
        <v>-11.18</v>
      </c>
      <c r="F6" s="64"/>
    </row>
    <row r="7" ht="24" customHeight="1" spans="1:6">
      <c r="A7" s="59">
        <v>20822</v>
      </c>
      <c r="B7" s="60" t="s">
        <v>265</v>
      </c>
      <c r="C7" s="61">
        <v>340</v>
      </c>
      <c r="D7" s="60">
        <v>302</v>
      </c>
      <c r="E7" s="62">
        <f t="shared" si="0"/>
        <v>-11.18</v>
      </c>
      <c r="F7" s="64"/>
    </row>
    <row r="8" ht="24" customHeight="1" spans="1:6">
      <c r="A8" s="38">
        <v>20823</v>
      </c>
      <c r="B8" s="65" t="s">
        <v>266</v>
      </c>
      <c r="C8" s="61">
        <f>'[1]表2-2022年阜康市支出完成'!D8</f>
        <v>0</v>
      </c>
      <c r="D8" s="60"/>
      <c r="E8" s="62">
        <f t="shared" si="0"/>
        <v>0</v>
      </c>
      <c r="F8" s="64"/>
    </row>
    <row r="9" ht="24" customHeight="1" spans="1:6">
      <c r="A9" s="59">
        <v>212</v>
      </c>
      <c r="B9" s="60" t="s">
        <v>267</v>
      </c>
      <c r="C9" s="61">
        <f>SUM(C10:C18)</f>
        <v>46652</v>
      </c>
      <c r="D9" s="61">
        <f>SUM(D10:D18)</f>
        <v>40035</v>
      </c>
      <c r="E9" s="62">
        <f t="shared" si="0"/>
        <v>-14.18</v>
      </c>
      <c r="F9" s="64"/>
    </row>
    <row r="10" ht="24" customHeight="1" spans="1:6">
      <c r="A10" s="59">
        <v>21208</v>
      </c>
      <c r="B10" s="60" t="s">
        <v>268</v>
      </c>
      <c r="C10" s="61">
        <v>9548</v>
      </c>
      <c r="D10" s="60">
        <v>38091</v>
      </c>
      <c r="E10" s="62">
        <f t="shared" si="0"/>
        <v>298.94</v>
      </c>
      <c r="F10" s="64"/>
    </row>
    <row r="11" ht="24" customHeight="1" spans="1:6">
      <c r="A11" s="59">
        <v>21210</v>
      </c>
      <c r="B11" s="60" t="s">
        <v>269</v>
      </c>
      <c r="C11" s="61">
        <f>'[1]表2-2022年阜康市支出完成'!D11</f>
        <v>0</v>
      </c>
      <c r="D11" s="61"/>
      <c r="E11" s="62">
        <f t="shared" si="0"/>
        <v>0</v>
      </c>
      <c r="F11" s="64"/>
    </row>
    <row r="12" ht="24" customHeight="1" spans="1:6">
      <c r="A12" s="59">
        <v>21211</v>
      </c>
      <c r="B12" s="60" t="s">
        <v>270</v>
      </c>
      <c r="C12" s="61">
        <f>'[1]表2-2022年阜康市支出完成'!D12</f>
        <v>0</v>
      </c>
      <c r="D12" s="61"/>
      <c r="E12" s="62">
        <f t="shared" si="0"/>
        <v>0</v>
      </c>
      <c r="F12" s="64"/>
    </row>
    <row r="13" ht="24" customHeight="1" spans="1:6">
      <c r="A13" s="59">
        <v>21213</v>
      </c>
      <c r="B13" s="60" t="s">
        <v>271</v>
      </c>
      <c r="C13" s="61">
        <v>1025</v>
      </c>
      <c r="D13" s="61">
        <v>800</v>
      </c>
      <c r="E13" s="66">
        <f t="shared" si="0"/>
        <v>-22</v>
      </c>
      <c r="F13" s="64"/>
    </row>
    <row r="14" ht="24" customHeight="1" spans="1:6">
      <c r="A14" s="59">
        <v>21214</v>
      </c>
      <c r="B14" s="60" t="s">
        <v>272</v>
      </c>
      <c r="C14" s="61">
        <v>579</v>
      </c>
      <c r="D14" s="61">
        <f>344+800</f>
        <v>1144</v>
      </c>
      <c r="E14" s="62">
        <f t="shared" si="0"/>
        <v>97.58</v>
      </c>
      <c r="F14" s="64"/>
    </row>
    <row r="15" ht="24" customHeight="1" spans="1:6">
      <c r="A15" s="59">
        <v>21215</v>
      </c>
      <c r="B15" s="60" t="s">
        <v>273</v>
      </c>
      <c r="C15" s="61">
        <f>'[1]表2-2022年阜康市支出完成'!D15</f>
        <v>0</v>
      </c>
      <c r="D15" s="61"/>
      <c r="E15" s="62">
        <f t="shared" si="0"/>
        <v>0</v>
      </c>
      <c r="F15" s="64"/>
    </row>
    <row r="16" ht="28.5" customHeight="1" spans="1:6">
      <c r="A16" s="59">
        <v>21217</v>
      </c>
      <c r="B16" s="67" t="s">
        <v>274</v>
      </c>
      <c r="C16" s="61">
        <f>'[1]表2-2022年阜康市支出完成'!D16</f>
        <v>0</v>
      </c>
      <c r="D16" s="61"/>
      <c r="E16" s="62">
        <f t="shared" si="0"/>
        <v>0</v>
      </c>
      <c r="F16" s="64"/>
    </row>
    <row r="17" ht="32.25" customHeight="1" spans="1:6">
      <c r="A17" s="59">
        <v>21218</v>
      </c>
      <c r="B17" s="60" t="s">
        <v>275</v>
      </c>
      <c r="C17" s="61">
        <f>'[1]表2-2022年阜康市支出完成'!D17</f>
        <v>0</v>
      </c>
      <c r="D17" s="61"/>
      <c r="E17" s="62">
        <f t="shared" si="0"/>
        <v>0</v>
      </c>
      <c r="F17" s="64"/>
    </row>
    <row r="18" ht="28.5" customHeight="1" spans="1:6">
      <c r="A18" s="59">
        <v>21219</v>
      </c>
      <c r="B18" s="67" t="s">
        <v>276</v>
      </c>
      <c r="C18" s="61">
        <v>35500</v>
      </c>
      <c r="D18" s="61"/>
      <c r="E18" s="62">
        <f t="shared" si="0"/>
        <v>-100</v>
      </c>
      <c r="F18" s="64"/>
    </row>
    <row r="19" ht="30.75" customHeight="1" spans="1:6">
      <c r="A19" s="59">
        <v>214</v>
      </c>
      <c r="B19" s="60" t="s">
        <v>277</v>
      </c>
      <c r="C19" s="61">
        <f>'[1]表2-2022年阜康市支出完成'!D19</f>
        <v>0</v>
      </c>
      <c r="D19" s="61">
        <f>SUM(D20:D21)</f>
        <v>0</v>
      </c>
      <c r="E19" s="62">
        <f t="shared" si="0"/>
        <v>0</v>
      </c>
      <c r="F19" s="64"/>
    </row>
    <row r="20" ht="24" customHeight="1" spans="1:6">
      <c r="A20" s="59">
        <v>21469</v>
      </c>
      <c r="B20" s="60" t="s">
        <v>278</v>
      </c>
      <c r="C20" s="61">
        <f>'[1]表2-2022年阜康市支出完成'!D20</f>
        <v>0</v>
      </c>
      <c r="D20" s="61"/>
      <c r="E20" s="62">
        <f t="shared" si="0"/>
        <v>0</v>
      </c>
      <c r="F20" s="64"/>
    </row>
    <row r="21" ht="24" customHeight="1" spans="1:6">
      <c r="A21" s="59">
        <v>21471</v>
      </c>
      <c r="B21" s="60" t="s">
        <v>279</v>
      </c>
      <c r="C21" s="61">
        <f>'[1]表2-2022年阜康市支出完成'!D21</f>
        <v>0</v>
      </c>
      <c r="D21" s="61"/>
      <c r="E21" s="62">
        <f t="shared" si="0"/>
        <v>0</v>
      </c>
      <c r="F21" s="64"/>
    </row>
    <row r="22" ht="24" customHeight="1" spans="1:6">
      <c r="A22" s="59">
        <v>229</v>
      </c>
      <c r="B22" s="60" t="s">
        <v>280</v>
      </c>
      <c r="C22" s="61">
        <f>SUM(C23:C25)</f>
        <v>18925</v>
      </c>
      <c r="D22" s="61">
        <f>SUM(D23:D25)</f>
        <v>18200</v>
      </c>
      <c r="E22" s="62">
        <f t="shared" si="0"/>
        <v>-3.83</v>
      </c>
      <c r="F22" s="64"/>
    </row>
    <row r="23" ht="28.5" customHeight="1" spans="1:6">
      <c r="A23" s="59">
        <v>22904</v>
      </c>
      <c r="B23" s="67" t="s">
        <v>281</v>
      </c>
      <c r="C23" s="61">
        <v>17500</v>
      </c>
      <c r="D23" s="61">
        <v>12000</v>
      </c>
      <c r="E23" s="62">
        <f t="shared" si="0"/>
        <v>-31.43</v>
      </c>
      <c r="F23" s="64"/>
    </row>
    <row r="24" ht="33" customHeight="1" spans="1:6">
      <c r="A24" s="59">
        <v>22908</v>
      </c>
      <c r="B24" s="60" t="s">
        <v>282</v>
      </c>
      <c r="C24" s="61">
        <f>'[1]表2-2022年阜康市支出完成'!D24</f>
        <v>0</v>
      </c>
      <c r="D24" s="61"/>
      <c r="E24" s="62">
        <f t="shared" si="0"/>
        <v>0</v>
      </c>
      <c r="F24" s="64"/>
    </row>
    <row r="25" ht="24" customHeight="1" spans="1:6">
      <c r="A25" s="59">
        <v>22960</v>
      </c>
      <c r="B25" s="60" t="s">
        <v>283</v>
      </c>
      <c r="C25" s="61">
        <v>1425</v>
      </c>
      <c r="D25" s="61">
        <v>6200</v>
      </c>
      <c r="E25" s="62">
        <f t="shared" si="0"/>
        <v>335.09</v>
      </c>
      <c r="F25" s="64"/>
    </row>
    <row r="26" ht="24" customHeight="1" spans="1:6">
      <c r="A26" s="59">
        <v>232</v>
      </c>
      <c r="B26" s="60" t="s">
        <v>284</v>
      </c>
      <c r="C26" s="61">
        <v>11727</v>
      </c>
      <c r="D26" s="61">
        <v>12827</v>
      </c>
      <c r="E26" s="62">
        <f t="shared" si="0"/>
        <v>9.38</v>
      </c>
      <c r="F26" s="64"/>
    </row>
    <row r="27" ht="24" customHeight="1" spans="1:6">
      <c r="A27" s="59">
        <v>233</v>
      </c>
      <c r="B27" s="60" t="s">
        <v>285</v>
      </c>
      <c r="C27" s="61">
        <v>56</v>
      </c>
      <c r="D27" s="61">
        <v>500</v>
      </c>
      <c r="E27" s="66">
        <f t="shared" si="0"/>
        <v>793</v>
      </c>
      <c r="F27" s="64"/>
    </row>
    <row r="28" ht="24" customHeight="1" spans="1:6">
      <c r="A28" s="59">
        <v>234</v>
      </c>
      <c r="B28" s="60" t="s">
        <v>286</v>
      </c>
      <c r="C28" s="61">
        <f>'[1]表2-2022年阜康市支出完成'!D28</f>
        <v>0</v>
      </c>
      <c r="D28" s="61">
        <f>SUM(D29:D30)</f>
        <v>0</v>
      </c>
      <c r="E28" s="62">
        <f t="shared" si="0"/>
        <v>0</v>
      </c>
      <c r="F28" s="64"/>
    </row>
    <row r="29" ht="24" customHeight="1" spans="1:6">
      <c r="A29" s="59">
        <v>23401</v>
      </c>
      <c r="B29" s="60" t="s">
        <v>287</v>
      </c>
      <c r="C29" s="61">
        <f>'[1]表2-2022年阜康市支出完成'!D29</f>
        <v>0</v>
      </c>
      <c r="D29" s="61"/>
      <c r="E29" s="62">
        <f t="shared" si="0"/>
        <v>0</v>
      </c>
      <c r="F29" s="64"/>
    </row>
    <row r="30" ht="24" customHeight="1" spans="1:6">
      <c r="A30" s="59">
        <v>23402</v>
      </c>
      <c r="B30" s="60" t="s">
        <v>288</v>
      </c>
      <c r="C30" s="61">
        <f>'[1]表2-2022年阜康市支出完成'!D30</f>
        <v>0</v>
      </c>
      <c r="D30" s="61"/>
      <c r="E30" s="62">
        <f t="shared" si="0"/>
        <v>0</v>
      </c>
      <c r="F30" s="64"/>
    </row>
    <row r="31" s="55" customFormat="1" ht="24" customHeight="1" spans="1:6">
      <c r="A31" s="59"/>
      <c r="B31" s="60"/>
      <c r="C31" s="61">
        <f>'[1]表2-2022年阜康市支出完成'!D31</f>
        <v>0</v>
      </c>
      <c r="D31" s="61"/>
      <c r="E31" s="62">
        <f t="shared" si="0"/>
        <v>0</v>
      </c>
      <c r="F31" s="68"/>
    </row>
    <row r="32" ht="24" customHeight="1" spans="1:6">
      <c r="A32" s="5"/>
      <c r="B32" s="36" t="s">
        <v>311</v>
      </c>
      <c r="C32" s="69">
        <f>C4+C6+C9+C19+C22+C26+C27</f>
        <v>77700</v>
      </c>
      <c r="D32" s="69">
        <f>SUM(D4,D6,D9,D19,D22,D26,D27,D28)</f>
        <v>71864</v>
      </c>
      <c r="E32" s="70">
        <f t="shared" si="0"/>
        <v>-7.51</v>
      </c>
      <c r="F32" s="64"/>
    </row>
    <row r="33" ht="24" customHeight="1" spans="1:6">
      <c r="A33" s="59">
        <v>2300603</v>
      </c>
      <c r="B33" s="60" t="s">
        <v>312</v>
      </c>
      <c r="C33" s="61"/>
      <c r="D33" s="61"/>
      <c r="E33" s="70">
        <f t="shared" ref="E33:E38" si="1">IF(C33=0,0,(D33/C33-1)*100)</f>
        <v>0</v>
      </c>
      <c r="F33" s="64"/>
    </row>
    <row r="34" ht="24" customHeight="1" spans="1:6">
      <c r="A34" s="59">
        <v>2300802</v>
      </c>
      <c r="B34" s="60" t="s">
        <v>313</v>
      </c>
      <c r="C34" s="61">
        <v>415</v>
      </c>
      <c r="D34" s="61"/>
      <c r="E34" s="70">
        <f t="shared" si="1"/>
        <v>-100</v>
      </c>
      <c r="F34" s="64"/>
    </row>
    <row r="35" ht="24" customHeight="1" spans="1:6">
      <c r="A35" s="59">
        <v>2300902</v>
      </c>
      <c r="B35" s="60" t="s">
        <v>314</v>
      </c>
      <c r="C35" s="61">
        <v>1533</v>
      </c>
      <c r="D35" s="61"/>
      <c r="E35" s="66">
        <f t="shared" si="1"/>
        <v>-100</v>
      </c>
      <c r="F35" s="64"/>
    </row>
    <row r="36" ht="24" customHeight="1" spans="1:6">
      <c r="A36" s="59">
        <v>231</v>
      </c>
      <c r="B36" s="60" t="s">
        <v>202</v>
      </c>
      <c r="C36" s="61">
        <v>2430</v>
      </c>
      <c r="D36" s="61">
        <v>8622</v>
      </c>
      <c r="E36" s="62">
        <f t="shared" si="1"/>
        <v>254.81</v>
      </c>
      <c r="F36" s="64"/>
    </row>
    <row r="37" ht="24" customHeight="1" spans="1:6">
      <c r="A37" s="59"/>
      <c r="B37" s="60"/>
      <c r="C37" s="61"/>
      <c r="D37" s="61"/>
      <c r="E37" s="70">
        <f t="shared" si="1"/>
        <v>0</v>
      </c>
      <c r="F37" s="64"/>
    </row>
    <row r="38" s="55" customFormat="1" ht="24" customHeight="1" spans="1:6">
      <c r="A38" s="5"/>
      <c r="B38" s="36" t="s">
        <v>289</v>
      </c>
      <c r="C38" s="69">
        <f>SUM(C32:C36)</f>
        <v>82078</v>
      </c>
      <c r="D38" s="69">
        <f>SUM(D32:D36)</f>
        <v>80486</v>
      </c>
      <c r="E38" s="70">
        <f t="shared" si="1"/>
        <v>-1.94</v>
      </c>
      <c r="F38" s="68"/>
    </row>
    <row r="165" spans="2:2">
      <c r="B165" s="71"/>
    </row>
    <row r="166" spans="2:2">
      <c r="B166" s="71"/>
    </row>
    <row r="167" spans="2:2">
      <c r="B167" s="71"/>
    </row>
    <row r="168" spans="2:2">
      <c r="B168" s="71"/>
    </row>
    <row r="169" spans="2:2">
      <c r="B169" s="71"/>
    </row>
    <row r="170" spans="2:2">
      <c r="B170" s="71"/>
    </row>
    <row r="171" spans="2:2">
      <c r="B171" s="71"/>
    </row>
    <row r="172" spans="2:2">
      <c r="B172" s="71"/>
    </row>
    <row r="173" spans="2:2">
      <c r="B173" s="71"/>
    </row>
    <row r="174" spans="2:2">
      <c r="B174" s="71"/>
    </row>
    <row r="175" spans="2:2">
      <c r="B175" s="71"/>
    </row>
    <row r="176" spans="2:2">
      <c r="B176" s="71"/>
    </row>
    <row r="177" spans="2:2">
      <c r="B177" s="71"/>
    </row>
  </sheetData>
  <mergeCells count="2">
    <mergeCell ref="A1:E1"/>
    <mergeCell ref="B2:E2"/>
  </mergeCells>
  <printOptions horizontalCentered="1"/>
  <pageMargins left="0.786805555555556" right="0.786805555555556" top="1.10138888888889" bottom="0.471527777777778" header="0.313888888888889" footer="0.393055555555556"/>
  <pageSetup paperSize="9" scale="68" orientation="portrait"/>
  <headerFooter>
    <oddFooter>&amp;C&amp;"-"&amp;14-10-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K26"/>
  <sheetViews>
    <sheetView showGridLines="0" topLeftCell="A16" workbookViewId="0">
      <selection activeCell="Q17" sqref="Q17"/>
    </sheetView>
  </sheetViews>
  <sheetFormatPr defaultColWidth="9" defaultRowHeight="14.25"/>
  <cols>
    <col min="1" max="8" width="9" style="145"/>
    <col min="9" max="9" width="18.625" style="145" customWidth="1"/>
    <col min="10" max="10" width="13.875" style="145" customWidth="1"/>
    <col min="11" max="11" width="0.375" style="145" customWidth="1"/>
    <col min="12" max="264" width="9" style="145"/>
    <col min="265" max="265" width="18.625" style="145" customWidth="1"/>
    <col min="266" max="266" width="8.125" style="145" customWidth="1"/>
    <col min="267" max="267" width="0.375" style="145" customWidth="1"/>
    <col min="268" max="520" width="9" style="145"/>
    <col min="521" max="521" width="18.625" style="145" customWidth="1"/>
    <col min="522" max="522" width="8.125" style="145" customWidth="1"/>
    <col min="523" max="523" width="0.375" style="145" customWidth="1"/>
    <col min="524" max="776" width="9" style="145"/>
    <col min="777" max="777" width="18.625" style="145" customWidth="1"/>
    <col min="778" max="778" width="8.125" style="145" customWidth="1"/>
    <col min="779" max="779" width="0.375" style="145" customWidth="1"/>
    <col min="780" max="1032" width="9" style="145"/>
    <col min="1033" max="1033" width="18.625" style="145" customWidth="1"/>
    <col min="1034" max="1034" width="8.125" style="145" customWidth="1"/>
    <col min="1035" max="1035" width="0.375" style="145" customWidth="1"/>
    <col min="1036" max="1288" width="9" style="145"/>
    <col min="1289" max="1289" width="18.625" style="145" customWidth="1"/>
    <col min="1290" max="1290" width="8.125" style="145" customWidth="1"/>
    <col min="1291" max="1291" width="0.375" style="145" customWidth="1"/>
    <col min="1292" max="1544" width="9" style="145"/>
    <col min="1545" max="1545" width="18.625" style="145" customWidth="1"/>
    <col min="1546" max="1546" width="8.125" style="145" customWidth="1"/>
    <col min="1547" max="1547" width="0.375" style="145" customWidth="1"/>
    <col min="1548" max="1800" width="9" style="145"/>
    <col min="1801" max="1801" width="18.625" style="145" customWidth="1"/>
    <col min="1802" max="1802" width="8.125" style="145" customWidth="1"/>
    <col min="1803" max="1803" width="0.375" style="145" customWidth="1"/>
    <col min="1804" max="2056" width="9" style="145"/>
    <col min="2057" max="2057" width="18.625" style="145" customWidth="1"/>
    <col min="2058" max="2058" width="8.125" style="145" customWidth="1"/>
    <col min="2059" max="2059" width="0.375" style="145" customWidth="1"/>
    <col min="2060" max="2312" width="9" style="145"/>
    <col min="2313" max="2313" width="18.625" style="145" customWidth="1"/>
    <col min="2314" max="2314" width="8.125" style="145" customWidth="1"/>
    <col min="2315" max="2315" width="0.375" style="145" customWidth="1"/>
    <col min="2316" max="2568" width="9" style="145"/>
    <col min="2569" max="2569" width="18.625" style="145" customWidth="1"/>
    <col min="2570" max="2570" width="8.125" style="145" customWidth="1"/>
    <col min="2571" max="2571" width="0.375" style="145" customWidth="1"/>
    <col min="2572" max="2824" width="9" style="145"/>
    <col min="2825" max="2825" width="18.625" style="145" customWidth="1"/>
    <col min="2826" max="2826" width="8.125" style="145" customWidth="1"/>
    <col min="2827" max="2827" width="0.375" style="145" customWidth="1"/>
    <col min="2828" max="3080" width="9" style="145"/>
    <col min="3081" max="3081" width="18.625" style="145" customWidth="1"/>
    <col min="3082" max="3082" width="8.125" style="145" customWidth="1"/>
    <col min="3083" max="3083" width="0.375" style="145" customWidth="1"/>
    <col min="3084" max="3336" width="9" style="145"/>
    <col min="3337" max="3337" width="18.625" style="145" customWidth="1"/>
    <col min="3338" max="3338" width="8.125" style="145" customWidth="1"/>
    <col min="3339" max="3339" width="0.375" style="145" customWidth="1"/>
    <col min="3340" max="3592" width="9" style="145"/>
    <col min="3593" max="3593" width="18.625" style="145" customWidth="1"/>
    <col min="3594" max="3594" width="8.125" style="145" customWidth="1"/>
    <col min="3595" max="3595" width="0.375" style="145" customWidth="1"/>
    <col min="3596" max="3848" width="9" style="145"/>
    <col min="3849" max="3849" width="18.625" style="145" customWidth="1"/>
    <col min="3850" max="3850" width="8.125" style="145" customWidth="1"/>
    <col min="3851" max="3851" width="0.375" style="145" customWidth="1"/>
    <col min="3852" max="4104" width="9" style="145"/>
    <col min="4105" max="4105" width="18.625" style="145" customWidth="1"/>
    <col min="4106" max="4106" width="8.125" style="145" customWidth="1"/>
    <col min="4107" max="4107" width="0.375" style="145" customWidth="1"/>
    <col min="4108" max="4360" width="9" style="145"/>
    <col min="4361" max="4361" width="18.625" style="145" customWidth="1"/>
    <col min="4362" max="4362" width="8.125" style="145" customWidth="1"/>
    <col min="4363" max="4363" width="0.375" style="145" customWidth="1"/>
    <col min="4364" max="4616" width="9" style="145"/>
    <col min="4617" max="4617" width="18.625" style="145" customWidth="1"/>
    <col min="4618" max="4618" width="8.125" style="145" customWidth="1"/>
    <col min="4619" max="4619" width="0.375" style="145" customWidth="1"/>
    <col min="4620" max="4872" width="9" style="145"/>
    <col min="4873" max="4873" width="18.625" style="145" customWidth="1"/>
    <col min="4874" max="4874" width="8.125" style="145" customWidth="1"/>
    <col min="4875" max="4875" width="0.375" style="145" customWidth="1"/>
    <col min="4876" max="5128" width="9" style="145"/>
    <col min="5129" max="5129" width="18.625" style="145" customWidth="1"/>
    <col min="5130" max="5130" width="8.125" style="145" customWidth="1"/>
    <col min="5131" max="5131" width="0.375" style="145" customWidth="1"/>
    <col min="5132" max="5384" width="9" style="145"/>
    <col min="5385" max="5385" width="18.625" style="145" customWidth="1"/>
    <col min="5386" max="5386" width="8.125" style="145" customWidth="1"/>
    <col min="5387" max="5387" width="0.375" style="145" customWidth="1"/>
    <col min="5388" max="5640" width="9" style="145"/>
    <col min="5641" max="5641" width="18.625" style="145" customWidth="1"/>
    <col min="5642" max="5642" width="8.125" style="145" customWidth="1"/>
    <col min="5643" max="5643" width="0.375" style="145" customWidth="1"/>
    <col min="5644" max="5896" width="9" style="145"/>
    <col min="5897" max="5897" width="18.625" style="145" customWidth="1"/>
    <col min="5898" max="5898" width="8.125" style="145" customWidth="1"/>
    <col min="5899" max="5899" width="0.375" style="145" customWidth="1"/>
    <col min="5900" max="6152" width="9" style="145"/>
    <col min="6153" max="6153" width="18.625" style="145" customWidth="1"/>
    <col min="6154" max="6154" width="8.125" style="145" customWidth="1"/>
    <col min="6155" max="6155" width="0.375" style="145" customWidth="1"/>
    <col min="6156" max="6408" width="9" style="145"/>
    <col min="6409" max="6409" width="18.625" style="145" customWidth="1"/>
    <col min="6410" max="6410" width="8.125" style="145" customWidth="1"/>
    <col min="6411" max="6411" width="0.375" style="145" customWidth="1"/>
    <col min="6412" max="6664" width="9" style="145"/>
    <col min="6665" max="6665" width="18.625" style="145" customWidth="1"/>
    <col min="6666" max="6666" width="8.125" style="145" customWidth="1"/>
    <col min="6667" max="6667" width="0.375" style="145" customWidth="1"/>
    <col min="6668" max="6920" width="9" style="145"/>
    <col min="6921" max="6921" width="18.625" style="145" customWidth="1"/>
    <col min="6922" max="6922" width="8.125" style="145" customWidth="1"/>
    <col min="6923" max="6923" width="0.375" style="145" customWidth="1"/>
    <col min="6924" max="7176" width="9" style="145"/>
    <col min="7177" max="7177" width="18.625" style="145" customWidth="1"/>
    <col min="7178" max="7178" width="8.125" style="145" customWidth="1"/>
    <col min="7179" max="7179" width="0.375" style="145" customWidth="1"/>
    <col min="7180" max="7432" width="9" style="145"/>
    <col min="7433" max="7433" width="18.625" style="145" customWidth="1"/>
    <col min="7434" max="7434" width="8.125" style="145" customWidth="1"/>
    <col min="7435" max="7435" width="0.375" style="145" customWidth="1"/>
    <col min="7436" max="7688" width="9" style="145"/>
    <col min="7689" max="7689" width="18.625" style="145" customWidth="1"/>
    <col min="7690" max="7690" width="8.125" style="145" customWidth="1"/>
    <col min="7691" max="7691" width="0.375" style="145" customWidth="1"/>
    <col min="7692" max="7944" width="9" style="145"/>
    <col min="7945" max="7945" width="18.625" style="145" customWidth="1"/>
    <col min="7946" max="7946" width="8.125" style="145" customWidth="1"/>
    <col min="7947" max="7947" width="0.375" style="145" customWidth="1"/>
    <col min="7948" max="8200" width="9" style="145"/>
    <col min="8201" max="8201" width="18.625" style="145" customWidth="1"/>
    <col min="8202" max="8202" width="8.125" style="145" customWidth="1"/>
    <col min="8203" max="8203" width="0.375" style="145" customWidth="1"/>
    <col min="8204" max="8456" width="9" style="145"/>
    <col min="8457" max="8457" width="18.625" style="145" customWidth="1"/>
    <col min="8458" max="8458" width="8.125" style="145" customWidth="1"/>
    <col min="8459" max="8459" width="0.375" style="145" customWidth="1"/>
    <col min="8460" max="8712" width="9" style="145"/>
    <col min="8713" max="8713" width="18.625" style="145" customWidth="1"/>
    <col min="8714" max="8714" width="8.125" style="145" customWidth="1"/>
    <col min="8715" max="8715" width="0.375" style="145" customWidth="1"/>
    <col min="8716" max="8968" width="9" style="145"/>
    <col min="8969" max="8969" width="18.625" style="145" customWidth="1"/>
    <col min="8970" max="8970" width="8.125" style="145" customWidth="1"/>
    <col min="8971" max="8971" width="0.375" style="145" customWidth="1"/>
    <col min="8972" max="9224" width="9" style="145"/>
    <col min="9225" max="9225" width="18.625" style="145" customWidth="1"/>
    <col min="9226" max="9226" width="8.125" style="145" customWidth="1"/>
    <col min="9227" max="9227" width="0.375" style="145" customWidth="1"/>
    <col min="9228" max="9480" width="9" style="145"/>
    <col min="9481" max="9481" width="18.625" style="145" customWidth="1"/>
    <col min="9482" max="9482" width="8.125" style="145" customWidth="1"/>
    <col min="9483" max="9483" width="0.375" style="145" customWidth="1"/>
    <col min="9484" max="9736" width="9" style="145"/>
    <col min="9737" max="9737" width="18.625" style="145" customWidth="1"/>
    <col min="9738" max="9738" width="8.125" style="145" customWidth="1"/>
    <col min="9739" max="9739" width="0.375" style="145" customWidth="1"/>
    <col min="9740" max="9992" width="9" style="145"/>
    <col min="9993" max="9993" width="18.625" style="145" customWidth="1"/>
    <col min="9994" max="9994" width="8.125" style="145" customWidth="1"/>
    <col min="9995" max="9995" width="0.375" style="145" customWidth="1"/>
    <col min="9996" max="10248" width="9" style="145"/>
    <col min="10249" max="10249" width="18.625" style="145" customWidth="1"/>
    <col min="10250" max="10250" width="8.125" style="145" customWidth="1"/>
    <col min="10251" max="10251" width="0.375" style="145" customWidth="1"/>
    <col min="10252" max="10504" width="9" style="145"/>
    <col min="10505" max="10505" width="18.625" style="145" customWidth="1"/>
    <col min="10506" max="10506" width="8.125" style="145" customWidth="1"/>
    <col min="10507" max="10507" width="0.375" style="145" customWidth="1"/>
    <col min="10508" max="10760" width="9" style="145"/>
    <col min="10761" max="10761" width="18.625" style="145" customWidth="1"/>
    <col min="10762" max="10762" width="8.125" style="145" customWidth="1"/>
    <col min="10763" max="10763" width="0.375" style="145" customWidth="1"/>
    <col min="10764" max="11016" width="9" style="145"/>
    <col min="11017" max="11017" width="18.625" style="145" customWidth="1"/>
    <col min="11018" max="11018" width="8.125" style="145" customWidth="1"/>
    <col min="11019" max="11019" width="0.375" style="145" customWidth="1"/>
    <col min="11020" max="11272" width="9" style="145"/>
    <col min="11273" max="11273" width="18.625" style="145" customWidth="1"/>
    <col min="11274" max="11274" width="8.125" style="145" customWidth="1"/>
    <col min="11275" max="11275" width="0.375" style="145" customWidth="1"/>
    <col min="11276" max="11528" width="9" style="145"/>
    <col min="11529" max="11529" width="18.625" style="145" customWidth="1"/>
    <col min="11530" max="11530" width="8.125" style="145" customWidth="1"/>
    <col min="11531" max="11531" width="0.375" style="145" customWidth="1"/>
    <col min="11532" max="11784" width="9" style="145"/>
    <col min="11785" max="11785" width="18.625" style="145" customWidth="1"/>
    <col min="11786" max="11786" width="8.125" style="145" customWidth="1"/>
    <col min="11787" max="11787" width="0.375" style="145" customWidth="1"/>
    <col min="11788" max="12040" width="9" style="145"/>
    <col min="12041" max="12041" width="18.625" style="145" customWidth="1"/>
    <col min="12042" max="12042" width="8.125" style="145" customWidth="1"/>
    <col min="12043" max="12043" width="0.375" style="145" customWidth="1"/>
    <col min="12044" max="12296" width="9" style="145"/>
    <col min="12297" max="12297" width="18.625" style="145" customWidth="1"/>
    <col min="12298" max="12298" width="8.125" style="145" customWidth="1"/>
    <col min="12299" max="12299" width="0.375" style="145" customWidth="1"/>
    <col min="12300" max="12552" width="9" style="145"/>
    <col min="12553" max="12553" width="18.625" style="145" customWidth="1"/>
    <col min="12554" max="12554" width="8.125" style="145" customWidth="1"/>
    <col min="12555" max="12555" width="0.375" style="145" customWidth="1"/>
    <col min="12556" max="12808" width="9" style="145"/>
    <col min="12809" max="12809" width="18.625" style="145" customWidth="1"/>
    <col min="12810" max="12810" width="8.125" style="145" customWidth="1"/>
    <col min="12811" max="12811" width="0.375" style="145" customWidth="1"/>
    <col min="12812" max="13064" width="9" style="145"/>
    <col min="13065" max="13065" width="18.625" style="145" customWidth="1"/>
    <col min="13066" max="13066" width="8.125" style="145" customWidth="1"/>
    <col min="13067" max="13067" width="0.375" style="145" customWidth="1"/>
    <col min="13068" max="13320" width="9" style="145"/>
    <col min="13321" max="13321" width="18.625" style="145" customWidth="1"/>
    <col min="13322" max="13322" width="8.125" style="145" customWidth="1"/>
    <col min="13323" max="13323" width="0.375" style="145" customWidth="1"/>
    <col min="13324" max="13576" width="9" style="145"/>
    <col min="13577" max="13577" width="18.625" style="145" customWidth="1"/>
    <col min="13578" max="13578" width="8.125" style="145" customWidth="1"/>
    <col min="13579" max="13579" width="0.375" style="145" customWidth="1"/>
    <col min="13580" max="13832" width="9" style="145"/>
    <col min="13833" max="13833" width="18.625" style="145" customWidth="1"/>
    <col min="13834" max="13834" width="8.125" style="145" customWidth="1"/>
    <col min="13835" max="13835" width="0.375" style="145" customWidth="1"/>
    <col min="13836" max="14088" width="9" style="145"/>
    <col min="14089" max="14089" width="18.625" style="145" customWidth="1"/>
    <col min="14090" max="14090" width="8.125" style="145" customWidth="1"/>
    <col min="14091" max="14091" width="0.375" style="145" customWidth="1"/>
    <col min="14092" max="14344" width="9" style="145"/>
    <col min="14345" max="14345" width="18.625" style="145" customWidth="1"/>
    <col min="14346" max="14346" width="8.125" style="145" customWidth="1"/>
    <col min="14347" max="14347" width="0.375" style="145" customWidth="1"/>
    <col min="14348" max="14600" width="9" style="145"/>
    <col min="14601" max="14601" width="18.625" style="145" customWidth="1"/>
    <col min="14602" max="14602" width="8.125" style="145" customWidth="1"/>
    <col min="14603" max="14603" width="0.375" style="145" customWidth="1"/>
    <col min="14604" max="14856" width="9" style="145"/>
    <col min="14857" max="14857" width="18.625" style="145" customWidth="1"/>
    <col min="14858" max="14858" width="8.125" style="145" customWidth="1"/>
    <col min="14859" max="14859" width="0.375" style="145" customWidth="1"/>
    <col min="14860" max="15112" width="9" style="145"/>
    <col min="15113" max="15113" width="18.625" style="145" customWidth="1"/>
    <col min="15114" max="15114" width="8.125" style="145" customWidth="1"/>
    <col min="15115" max="15115" width="0.375" style="145" customWidth="1"/>
    <col min="15116" max="15368" width="9" style="145"/>
    <col min="15369" max="15369" width="18.625" style="145" customWidth="1"/>
    <col min="15370" max="15370" width="8.125" style="145" customWidth="1"/>
    <col min="15371" max="15371" width="0.375" style="145" customWidth="1"/>
    <col min="15372" max="15624" width="9" style="145"/>
    <col min="15625" max="15625" width="18.625" style="145" customWidth="1"/>
    <col min="15626" max="15626" width="8.125" style="145" customWidth="1"/>
    <col min="15627" max="15627" width="0.375" style="145" customWidth="1"/>
    <col min="15628" max="15880" width="9" style="145"/>
    <col min="15881" max="15881" width="18.625" style="145" customWidth="1"/>
    <col min="15882" max="15882" width="8.125" style="145" customWidth="1"/>
    <col min="15883" max="15883" width="0.375" style="145" customWidth="1"/>
    <col min="15884" max="16136" width="9" style="145"/>
    <col min="16137" max="16137" width="18.625" style="145" customWidth="1"/>
    <col min="16138" max="16138" width="8.125" style="145" customWidth="1"/>
    <col min="16139" max="16139" width="0.375" style="145" customWidth="1"/>
    <col min="16140" max="16384" width="9" style="145"/>
  </cols>
  <sheetData>
    <row r="1" spans="1:9">
      <c r="A1" s="146"/>
      <c r="B1" s="146"/>
      <c r="C1" s="146"/>
      <c r="D1" s="146"/>
      <c r="E1" s="146"/>
      <c r="F1" s="146"/>
      <c r="G1" s="146"/>
      <c r="H1" s="146"/>
      <c r="I1" s="146"/>
    </row>
    <row r="2" ht="31.5" spans="1:10">
      <c r="A2" s="147" t="s">
        <v>3</v>
      </c>
      <c r="B2" s="147"/>
      <c r="C2" s="147"/>
      <c r="D2" s="147"/>
      <c r="E2" s="147"/>
      <c r="F2" s="147"/>
      <c r="G2" s="147"/>
      <c r="H2" s="147"/>
      <c r="I2" s="147"/>
      <c r="J2" s="147"/>
    </row>
    <row r="3" ht="30" customHeight="1" spans="1:9">
      <c r="A3" s="147"/>
      <c r="B3" s="147"/>
      <c r="C3" s="147"/>
      <c r="D3" s="147"/>
      <c r="E3" s="147"/>
      <c r="F3" s="147"/>
      <c r="G3" s="147"/>
      <c r="H3" s="147"/>
      <c r="I3" s="147"/>
    </row>
    <row r="4" ht="30" customHeight="1" spans="1:10">
      <c r="A4" s="148" t="s">
        <v>4</v>
      </c>
      <c r="B4" s="148"/>
      <c r="C4" s="148"/>
      <c r="D4" s="148"/>
      <c r="E4" s="148"/>
      <c r="F4" s="148"/>
      <c r="G4" s="148"/>
      <c r="H4" s="148"/>
      <c r="I4" s="148"/>
      <c r="J4" s="148"/>
    </row>
    <row r="5" ht="30" customHeight="1" spans="1:11">
      <c r="A5" s="149" t="s">
        <v>5</v>
      </c>
      <c r="B5" s="149"/>
      <c r="C5" s="149"/>
      <c r="D5" s="149"/>
      <c r="E5" s="149"/>
      <c r="F5" s="149"/>
      <c r="G5" s="149"/>
      <c r="H5" s="149"/>
      <c r="I5" s="149"/>
      <c r="J5" s="149"/>
      <c r="K5" s="152"/>
    </row>
    <row r="6" ht="30" customHeight="1" spans="1:11">
      <c r="A6" s="149" t="s">
        <v>6</v>
      </c>
      <c r="B6" s="149"/>
      <c r="C6" s="149"/>
      <c r="D6" s="149"/>
      <c r="E6" s="149"/>
      <c r="F6" s="149"/>
      <c r="G6" s="149"/>
      <c r="H6" s="149"/>
      <c r="I6" s="149"/>
      <c r="J6" s="149"/>
      <c r="K6" s="152"/>
    </row>
    <row r="7" ht="30" customHeight="1" spans="1:10">
      <c r="A7" s="149" t="s">
        <v>7</v>
      </c>
      <c r="B7" s="149"/>
      <c r="C7" s="149"/>
      <c r="D7" s="149"/>
      <c r="E7" s="149"/>
      <c r="F7" s="149"/>
      <c r="G7" s="149"/>
      <c r="H7" s="149"/>
      <c r="I7" s="149"/>
      <c r="J7" s="149"/>
    </row>
    <row r="8" ht="30" customHeight="1" spans="1:10">
      <c r="A8" s="149" t="s">
        <v>8</v>
      </c>
      <c r="B8" s="149"/>
      <c r="C8" s="149"/>
      <c r="D8" s="149"/>
      <c r="E8" s="149"/>
      <c r="F8" s="149"/>
      <c r="G8" s="149"/>
      <c r="H8" s="149"/>
      <c r="I8" s="149"/>
      <c r="J8" s="149"/>
    </row>
    <row r="9" ht="30" customHeight="1" spans="1:10">
      <c r="A9" s="149" t="s">
        <v>9</v>
      </c>
      <c r="B9" s="149"/>
      <c r="C9" s="149"/>
      <c r="D9" s="149"/>
      <c r="E9" s="149"/>
      <c r="F9" s="149"/>
      <c r="G9" s="149"/>
      <c r="H9" s="149"/>
      <c r="I9" s="149"/>
      <c r="J9" s="149"/>
    </row>
    <row r="10" ht="30" customHeight="1" spans="1:10">
      <c r="A10" s="149" t="s">
        <v>10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ht="30" customHeight="1" spans="1:10">
      <c r="A11" s="149" t="s">
        <v>11</v>
      </c>
      <c r="B11" s="149"/>
      <c r="C11" s="149"/>
      <c r="D11" s="149"/>
      <c r="E11" s="149"/>
      <c r="F11" s="149"/>
      <c r="G11" s="149"/>
      <c r="H11" s="149"/>
      <c r="I11" s="149"/>
      <c r="J11" s="149"/>
    </row>
    <row r="12" ht="30" customHeight="1" spans="1:10">
      <c r="A12" s="149" t="s">
        <v>12</v>
      </c>
      <c r="B12" s="149"/>
      <c r="C12" s="149"/>
      <c r="D12" s="149"/>
      <c r="E12" s="149"/>
      <c r="F12" s="149"/>
      <c r="G12" s="149"/>
      <c r="H12" s="149"/>
      <c r="I12" s="149"/>
      <c r="J12" s="149"/>
    </row>
    <row r="13" ht="30" customHeight="1" spans="1:10">
      <c r="A13" s="149" t="s">
        <v>13</v>
      </c>
      <c r="B13" s="149"/>
      <c r="C13" s="149"/>
      <c r="D13" s="149"/>
      <c r="E13" s="149"/>
      <c r="F13" s="149"/>
      <c r="G13" s="149"/>
      <c r="H13" s="149"/>
      <c r="I13" s="149"/>
      <c r="J13" s="149"/>
    </row>
    <row r="14" ht="30" customHeight="1" spans="1:10">
      <c r="A14" s="149" t="s">
        <v>14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ht="30" customHeight="1" spans="1:10">
      <c r="A15" s="148" t="s">
        <v>15</v>
      </c>
      <c r="B15" s="148"/>
      <c r="C15" s="148"/>
      <c r="D15" s="148"/>
      <c r="E15" s="148"/>
      <c r="F15" s="148"/>
      <c r="G15" s="148"/>
      <c r="H15" s="148"/>
      <c r="I15" s="148"/>
      <c r="J15" s="148"/>
    </row>
    <row r="16" ht="30" customHeight="1" spans="1:10">
      <c r="A16" s="150" t="s">
        <v>16</v>
      </c>
      <c r="B16" s="150"/>
      <c r="C16" s="150"/>
      <c r="D16" s="150"/>
      <c r="E16" s="150"/>
      <c r="F16" s="150"/>
      <c r="G16" s="150"/>
      <c r="H16" s="150"/>
      <c r="I16" s="150"/>
      <c r="J16" s="150"/>
    </row>
    <row r="17" ht="30" customHeight="1" spans="1:10">
      <c r="A17" s="150" t="s">
        <v>17</v>
      </c>
      <c r="B17" s="150"/>
      <c r="C17" s="150"/>
      <c r="D17" s="150"/>
      <c r="E17" s="150"/>
      <c r="F17" s="150"/>
      <c r="G17" s="150"/>
      <c r="H17" s="150"/>
      <c r="I17" s="150"/>
      <c r="J17" s="150"/>
    </row>
    <row r="18" ht="30" customHeight="1" spans="1:10">
      <c r="A18" s="150" t="s">
        <v>18</v>
      </c>
      <c r="B18" s="150"/>
      <c r="C18" s="150"/>
      <c r="D18" s="150"/>
      <c r="E18" s="150"/>
      <c r="F18" s="150"/>
      <c r="G18" s="150"/>
      <c r="H18" s="150"/>
      <c r="I18" s="150"/>
      <c r="J18" s="150"/>
    </row>
    <row r="19" ht="30" customHeight="1" spans="1:10">
      <c r="A19" s="150" t="s">
        <v>19</v>
      </c>
      <c r="B19" s="150"/>
      <c r="C19" s="150"/>
      <c r="D19" s="150"/>
      <c r="E19" s="150"/>
      <c r="F19" s="150"/>
      <c r="G19" s="150"/>
      <c r="H19" s="150"/>
      <c r="I19" s="150"/>
      <c r="J19" s="150"/>
    </row>
    <row r="20" ht="30" customHeight="1" spans="1:10">
      <c r="A20" s="150" t="s">
        <v>20</v>
      </c>
      <c r="B20" s="150"/>
      <c r="C20" s="150"/>
      <c r="D20" s="150"/>
      <c r="E20" s="150"/>
      <c r="F20" s="150"/>
      <c r="G20" s="150"/>
      <c r="H20" s="150"/>
      <c r="I20" s="150"/>
      <c r="J20" s="150"/>
    </row>
    <row r="21" ht="30" customHeight="1" spans="1:10">
      <c r="A21" s="150" t="s">
        <v>21</v>
      </c>
      <c r="B21" s="150"/>
      <c r="C21" s="150"/>
      <c r="D21" s="150"/>
      <c r="E21" s="150"/>
      <c r="F21" s="150"/>
      <c r="G21" s="150"/>
      <c r="H21" s="150"/>
      <c r="I21" s="150"/>
      <c r="J21" s="150"/>
    </row>
    <row r="22" ht="30" customHeight="1" spans="1:10">
      <c r="A22" s="150" t="s">
        <v>22</v>
      </c>
      <c r="B22" s="150"/>
      <c r="C22" s="150"/>
      <c r="D22" s="150"/>
      <c r="E22" s="150"/>
      <c r="F22" s="150"/>
      <c r="G22" s="150"/>
      <c r="H22" s="150"/>
      <c r="I22" s="150"/>
      <c r="J22" s="150"/>
    </row>
    <row r="23" ht="30" customHeight="1" spans="1:10">
      <c r="A23" s="148" t="s">
        <v>23</v>
      </c>
      <c r="B23" s="148"/>
      <c r="C23" s="148"/>
      <c r="D23" s="148"/>
      <c r="E23" s="148"/>
      <c r="F23" s="148"/>
      <c r="G23" s="148"/>
      <c r="H23" s="148"/>
      <c r="I23" s="148"/>
      <c r="J23" s="148"/>
    </row>
    <row r="24" ht="30" customHeight="1" spans="1:10">
      <c r="A24" s="151" t="s">
        <v>24</v>
      </c>
      <c r="B24" s="151"/>
      <c r="C24" s="151"/>
      <c r="D24" s="151"/>
      <c r="E24" s="151"/>
      <c r="F24" s="151"/>
      <c r="G24" s="151"/>
      <c r="H24" s="151"/>
      <c r="I24" s="151"/>
      <c r="J24" s="151"/>
    </row>
    <row r="25" ht="30" customHeight="1" spans="1:10">
      <c r="A25" s="151" t="s">
        <v>25</v>
      </c>
      <c r="B25" s="151"/>
      <c r="C25" s="151"/>
      <c r="D25" s="151"/>
      <c r="E25" s="151"/>
      <c r="F25" s="151"/>
      <c r="G25" s="151"/>
      <c r="H25" s="151"/>
      <c r="I25" s="151"/>
      <c r="J25" s="151"/>
    </row>
    <row r="26" ht="30" customHeight="1" spans="1:10">
      <c r="A26" s="151" t="s">
        <v>26</v>
      </c>
      <c r="B26" s="151"/>
      <c r="C26" s="151"/>
      <c r="D26" s="151"/>
      <c r="E26" s="151"/>
      <c r="F26" s="151"/>
      <c r="G26" s="151"/>
      <c r="H26" s="151"/>
      <c r="I26" s="151"/>
      <c r="J26" s="151"/>
    </row>
  </sheetData>
  <mergeCells count="24">
    <mergeCell ref="A2:J2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  <mergeCell ref="A17:J17"/>
    <mergeCell ref="A18:J18"/>
    <mergeCell ref="A19:J19"/>
    <mergeCell ref="A20:J20"/>
    <mergeCell ref="A21:J21"/>
    <mergeCell ref="A22:J22"/>
    <mergeCell ref="A23:J23"/>
    <mergeCell ref="A24:J24"/>
    <mergeCell ref="A25:J25"/>
    <mergeCell ref="A26:J26"/>
  </mergeCells>
  <pageMargins left="0.708333333333333" right="0.511805555555556" top="0.747916666666667" bottom="0.747916666666667" header="0.314583333333333" footer="0.314583333333333"/>
  <pageSetup paperSize="9" scale="80" orientation="portrait" horizontalDpi="300" verticalDpi="3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6" workbookViewId="0">
      <selection activeCell="E13" sqref="E13"/>
    </sheetView>
  </sheetViews>
  <sheetFormatPr defaultColWidth="8" defaultRowHeight="12.75" outlineLevelCol="5"/>
  <cols>
    <col min="1" max="1" width="28.625" style="1" customWidth="1"/>
    <col min="2" max="3" width="14.625" style="1" customWidth="1"/>
    <col min="4" max="4" width="28.625" style="1" customWidth="1"/>
    <col min="5" max="6" width="14.625" style="1" customWidth="1"/>
    <col min="7" max="16384" width="8" style="1"/>
  </cols>
  <sheetData>
    <row r="1" ht="35.1" customHeight="1" spans="1:6">
      <c r="A1" s="2" t="s">
        <v>315</v>
      </c>
      <c r="B1" s="2"/>
      <c r="C1" s="2"/>
      <c r="D1" s="2"/>
      <c r="E1" s="2"/>
      <c r="F1" s="2"/>
    </row>
    <row r="2" ht="26.1" customHeight="1" spans="1:6">
      <c r="A2" s="41"/>
      <c r="B2" s="41"/>
      <c r="C2" s="41"/>
      <c r="D2" s="41"/>
      <c r="E2" s="42"/>
      <c r="F2" s="43" t="s">
        <v>28</v>
      </c>
    </row>
    <row r="3" ht="30" customHeight="1" spans="1:6">
      <c r="A3" s="44" t="s">
        <v>316</v>
      </c>
      <c r="B3" s="4"/>
      <c r="C3" s="45"/>
      <c r="D3" s="44" t="s">
        <v>317</v>
      </c>
      <c r="E3" s="4"/>
      <c r="F3" s="46"/>
    </row>
    <row r="4" ht="30" customHeight="1" spans="1:6">
      <c r="A4" s="44" t="s">
        <v>318</v>
      </c>
      <c r="B4" s="47" t="s">
        <v>319</v>
      </c>
      <c r="C4" s="47" t="s">
        <v>141</v>
      </c>
      <c r="D4" s="48" t="s">
        <v>318</v>
      </c>
      <c r="E4" s="47" t="s">
        <v>319</v>
      </c>
      <c r="F4" s="36" t="s">
        <v>141</v>
      </c>
    </row>
    <row r="5" ht="35.1" customHeight="1" spans="1:6">
      <c r="A5" s="49" t="s">
        <v>320</v>
      </c>
      <c r="B5" s="10"/>
      <c r="C5" s="10"/>
      <c r="D5" s="50" t="s">
        <v>321</v>
      </c>
      <c r="E5" s="10">
        <v>76</v>
      </c>
      <c r="F5" s="51">
        <v>196</v>
      </c>
    </row>
    <row r="6" ht="35.1" customHeight="1" spans="1:6">
      <c r="A6" s="49" t="s">
        <v>322</v>
      </c>
      <c r="B6" s="10"/>
      <c r="C6" s="10"/>
      <c r="D6" s="49" t="s">
        <v>323</v>
      </c>
      <c r="E6" s="10"/>
      <c r="F6" s="10"/>
    </row>
    <row r="7" ht="35.1" customHeight="1" spans="1:6">
      <c r="A7" s="49" t="s">
        <v>324</v>
      </c>
      <c r="B7" s="10"/>
      <c r="C7" s="10"/>
      <c r="D7" s="49" t="s">
        <v>325</v>
      </c>
      <c r="E7" s="10"/>
      <c r="F7" s="10"/>
    </row>
    <row r="8" ht="35.1" customHeight="1" spans="1:6">
      <c r="A8" s="49" t="s">
        <v>326</v>
      </c>
      <c r="B8" s="10"/>
      <c r="C8" s="10"/>
      <c r="D8" s="50" t="s">
        <v>327</v>
      </c>
      <c r="E8" s="10"/>
      <c r="F8" s="10"/>
    </row>
    <row r="9" ht="35.1" customHeight="1" spans="1:6">
      <c r="A9" s="50" t="s">
        <v>328</v>
      </c>
      <c r="B9" s="10"/>
      <c r="C9" s="10"/>
      <c r="D9" s="49"/>
      <c r="E9" s="10"/>
      <c r="F9" s="10"/>
    </row>
    <row r="10" ht="35.1" customHeight="1" spans="1:6">
      <c r="A10" s="44" t="s">
        <v>329</v>
      </c>
      <c r="B10" s="7">
        <f>B5+B6+B7+B8+B9</f>
        <v>0</v>
      </c>
      <c r="C10" s="7">
        <f>C5+C6+C7+C8+C9</f>
        <v>0</v>
      </c>
      <c r="D10" s="44" t="s">
        <v>330</v>
      </c>
      <c r="E10" s="7">
        <f>E5+E6+E7+E8</f>
        <v>76</v>
      </c>
      <c r="F10" s="7">
        <f>F5+F6+F7+F8</f>
        <v>196</v>
      </c>
    </row>
    <row r="11" ht="35.1" customHeight="1" spans="1:6">
      <c r="A11" s="50" t="s">
        <v>331</v>
      </c>
      <c r="B11" s="10">
        <v>136</v>
      </c>
      <c r="C11" s="10">
        <v>135</v>
      </c>
      <c r="D11" s="50" t="s">
        <v>332</v>
      </c>
      <c r="E11" s="10"/>
      <c r="F11" s="10"/>
    </row>
    <row r="12" ht="35.1" customHeight="1" spans="1:6">
      <c r="A12" s="49" t="s">
        <v>333</v>
      </c>
      <c r="B12" s="52">
        <v>1</v>
      </c>
      <c r="C12" s="10">
        <v>61</v>
      </c>
      <c r="D12" s="49" t="s">
        <v>334</v>
      </c>
      <c r="E12" s="10"/>
      <c r="F12" s="10"/>
    </row>
    <row r="13" ht="35.1" customHeight="1" spans="1:6">
      <c r="A13" s="53"/>
      <c r="B13" s="10"/>
      <c r="C13" s="10"/>
      <c r="D13" s="49" t="s">
        <v>335</v>
      </c>
      <c r="E13" s="10">
        <v>61</v>
      </c>
      <c r="F13" s="10"/>
    </row>
    <row r="14" ht="30" customHeight="1" spans="1:6">
      <c r="A14" s="44" t="s">
        <v>336</v>
      </c>
      <c r="B14" s="7">
        <f>B10+B11+B12</f>
        <v>137</v>
      </c>
      <c r="C14" s="7">
        <f>C10+C11+C12</f>
        <v>196</v>
      </c>
      <c r="D14" s="44" t="s">
        <v>337</v>
      </c>
      <c r="E14" s="7">
        <f>E10+E11+E12+E13</f>
        <v>137</v>
      </c>
      <c r="F14" s="7">
        <f>F10+F11+F12+F13</f>
        <v>196</v>
      </c>
    </row>
    <row r="18" spans="2:2">
      <c r="B18" s="54"/>
    </row>
  </sheetData>
  <mergeCells count="3">
    <mergeCell ref="A1:F1"/>
    <mergeCell ref="A3:C3"/>
    <mergeCell ref="D3:F3"/>
  </mergeCells>
  <pageMargins left="0.769444444444444" right="0.739583333333333" top="0.826388888888889" bottom="0.708333333333333" header="0.747916666666667" footer="0.5"/>
  <pageSetup paperSize="9" orientation="landscape" horizontalDpi="300" verticalDpi="300"/>
  <headerFooter alignWithMargins="0" scaleWithDoc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workbookViewId="0">
      <selection activeCell="J14" sqref="J14"/>
    </sheetView>
  </sheetViews>
  <sheetFormatPr defaultColWidth="8" defaultRowHeight="12.75" outlineLevelCol="4"/>
  <cols>
    <col min="1" max="1" width="19" style="1" customWidth="1"/>
    <col min="2" max="2" width="35.5" style="1" customWidth="1"/>
    <col min="3" max="4" width="17" style="1" customWidth="1"/>
    <col min="5" max="5" width="18.5" style="1" customWidth="1"/>
    <col min="6" max="16384" width="8" style="1"/>
  </cols>
  <sheetData>
    <row r="1" ht="35.1" customHeight="1" spans="1:5">
      <c r="A1" s="2" t="s">
        <v>338</v>
      </c>
      <c r="B1" s="34"/>
      <c r="C1" s="34"/>
      <c r="D1" s="34"/>
      <c r="E1" s="34"/>
    </row>
    <row r="2" ht="18" customHeight="1" spans="1:5">
      <c r="A2" s="2"/>
      <c r="B2" s="34"/>
      <c r="C2" s="34"/>
      <c r="D2" s="34"/>
      <c r="E2" s="29" t="s">
        <v>28</v>
      </c>
    </row>
    <row r="3" ht="33" customHeight="1" spans="1:5">
      <c r="A3" s="3" t="s">
        <v>29</v>
      </c>
      <c r="B3" s="35" t="s">
        <v>339</v>
      </c>
      <c r="C3" s="36" t="s">
        <v>319</v>
      </c>
      <c r="D3" s="36" t="s">
        <v>141</v>
      </c>
      <c r="E3" s="37" t="s">
        <v>340</v>
      </c>
    </row>
    <row r="4" ht="30.95" customHeight="1" spans="1:5">
      <c r="A4" s="5">
        <v>1030601</v>
      </c>
      <c r="B4" s="5" t="s">
        <v>320</v>
      </c>
      <c r="C4" s="24">
        <f>C5+C6+C7</f>
        <v>0</v>
      </c>
      <c r="D4" s="24">
        <f>D5+D6+D7</f>
        <v>0</v>
      </c>
      <c r="E4" s="30" t="e">
        <f>D4/C4</f>
        <v>#DIV/0!</v>
      </c>
    </row>
    <row r="5" ht="30.95" customHeight="1" spans="1:5">
      <c r="A5" s="38">
        <v>103060116</v>
      </c>
      <c r="B5" s="38" t="s">
        <v>341</v>
      </c>
      <c r="C5" s="10"/>
      <c r="D5" s="10"/>
      <c r="E5" s="31"/>
    </row>
    <row r="6" ht="30.95" customHeight="1" spans="1:5">
      <c r="A6" s="38">
        <v>103060134</v>
      </c>
      <c r="B6" s="38" t="s">
        <v>342</v>
      </c>
      <c r="C6" s="10"/>
      <c r="D6" s="10"/>
      <c r="E6" s="31"/>
    </row>
    <row r="7" ht="30.95" customHeight="1" spans="1:5">
      <c r="A7" s="38">
        <v>103060198</v>
      </c>
      <c r="B7" s="38" t="s">
        <v>343</v>
      </c>
      <c r="C7" s="10"/>
      <c r="D7" s="10"/>
      <c r="E7" s="31"/>
    </row>
    <row r="8" ht="30.95" customHeight="1" spans="1:5">
      <c r="A8" s="5">
        <v>1030602</v>
      </c>
      <c r="B8" s="5" t="s">
        <v>322</v>
      </c>
      <c r="C8" s="7">
        <f>C9+C10</f>
        <v>0</v>
      </c>
      <c r="D8" s="7"/>
      <c r="E8" s="30"/>
    </row>
    <row r="9" ht="30.95" customHeight="1" spans="1:5">
      <c r="A9" s="38">
        <v>103060202</v>
      </c>
      <c r="B9" s="38" t="s">
        <v>344</v>
      </c>
      <c r="C9" s="10"/>
      <c r="D9" s="10"/>
      <c r="E9" s="31"/>
    </row>
    <row r="10" ht="30.95" customHeight="1" spans="1:5">
      <c r="A10" s="38">
        <v>103060203</v>
      </c>
      <c r="B10" s="38" t="s">
        <v>345</v>
      </c>
      <c r="C10" s="10"/>
      <c r="D10" s="10"/>
      <c r="E10" s="31"/>
    </row>
    <row r="11" ht="30.95" customHeight="1" spans="1:5">
      <c r="A11" s="5">
        <v>1030603</v>
      </c>
      <c r="B11" s="5" t="s">
        <v>324</v>
      </c>
      <c r="C11" s="10"/>
      <c r="D11" s="10"/>
      <c r="E11" s="31"/>
    </row>
    <row r="12" ht="30.95" customHeight="1" spans="1:5">
      <c r="A12" s="5">
        <v>1030604</v>
      </c>
      <c r="B12" s="5" t="s">
        <v>326</v>
      </c>
      <c r="C12" s="10"/>
      <c r="D12" s="10"/>
      <c r="E12" s="31"/>
    </row>
    <row r="13" ht="30.95" customHeight="1" spans="1:5">
      <c r="A13" s="5">
        <v>1030698</v>
      </c>
      <c r="B13" s="5" t="s">
        <v>328</v>
      </c>
      <c r="C13" s="10"/>
      <c r="D13" s="10"/>
      <c r="E13" s="31"/>
    </row>
    <row r="14" ht="30.95" customHeight="1" spans="1:5">
      <c r="A14" s="5">
        <v>11005</v>
      </c>
      <c r="B14" s="39" t="s">
        <v>346</v>
      </c>
      <c r="C14" s="7">
        <f>C15</f>
        <v>136</v>
      </c>
      <c r="D14" s="7">
        <f>D15</f>
        <v>135</v>
      </c>
      <c r="E14" s="30"/>
    </row>
    <row r="15" ht="30.95" customHeight="1" spans="1:5">
      <c r="A15" s="38">
        <v>1100501</v>
      </c>
      <c r="B15" s="40" t="s">
        <v>347</v>
      </c>
      <c r="C15" s="10">
        <v>136</v>
      </c>
      <c r="D15" s="10">
        <v>135</v>
      </c>
      <c r="E15" s="31"/>
    </row>
    <row r="16" ht="30.95" customHeight="1" spans="1:5">
      <c r="A16" s="27"/>
      <c r="B16" s="36" t="s">
        <v>121</v>
      </c>
      <c r="C16" s="7">
        <f>C4+C8+C11+C12+C13+C14</f>
        <v>136</v>
      </c>
      <c r="D16" s="7">
        <f>D4+D8+D11+D12+D13+D14</f>
        <v>135</v>
      </c>
      <c r="E16" s="30">
        <f t="shared" ref="E14:E16" si="0">D16/C16</f>
        <v>0.9926</v>
      </c>
    </row>
  </sheetData>
  <mergeCells count="1">
    <mergeCell ref="A1:E1"/>
  </mergeCells>
  <pageMargins left="0.984027777777778" right="1.25972222222222" top="0.859722222222222" bottom="0.432638888888889" header="0.769444444444444" footer="0.354166666666667"/>
  <pageSetup paperSize="9" orientation="landscape" horizontalDpi="300" verticalDpi="300"/>
  <headerFooter alignWithMargins="0" scaleWithDoc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opLeftCell="A14" workbookViewId="0">
      <selection activeCell="P18" sqref="P18"/>
    </sheetView>
  </sheetViews>
  <sheetFormatPr defaultColWidth="8" defaultRowHeight="12.75"/>
  <cols>
    <col min="1" max="1" width="8.75" style="1" customWidth="1"/>
    <col min="2" max="2" width="20.125" style="1" customWidth="1"/>
    <col min="3" max="3" width="9.375" style="1" customWidth="1"/>
    <col min="4" max="5" width="10.25" style="1" customWidth="1"/>
    <col min="6" max="6" width="8.125" style="1" customWidth="1"/>
    <col min="7" max="7" width="9.375" style="1" customWidth="1"/>
    <col min="8" max="9" width="10.25" style="1" customWidth="1"/>
    <col min="10" max="10" width="8.125" style="1" customWidth="1"/>
    <col min="11" max="11" width="10.125" style="1" customWidth="1"/>
    <col min="12" max="16384" width="8" style="1"/>
  </cols>
  <sheetData>
    <row r="1" ht="27" spans="1:11">
      <c r="A1" s="2" t="s">
        <v>348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1.75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9" t="s">
        <v>28</v>
      </c>
    </row>
    <row r="3" ht="23.25" customHeight="1" spans="1:11">
      <c r="A3" s="3" t="s">
        <v>29</v>
      </c>
      <c r="B3" s="3" t="s">
        <v>349</v>
      </c>
      <c r="C3" s="3" t="s">
        <v>319</v>
      </c>
      <c r="D3" s="4"/>
      <c r="E3" s="4"/>
      <c r="F3" s="4"/>
      <c r="G3" s="3" t="s">
        <v>141</v>
      </c>
      <c r="H3" s="4"/>
      <c r="I3" s="4"/>
      <c r="J3" s="4"/>
      <c r="K3" s="3" t="s">
        <v>340</v>
      </c>
    </row>
    <row r="4" ht="23.25" customHeight="1" spans="1:11">
      <c r="A4" s="4"/>
      <c r="B4" s="4"/>
      <c r="C4" s="3" t="s">
        <v>121</v>
      </c>
      <c r="D4" s="3" t="s">
        <v>350</v>
      </c>
      <c r="E4" s="3" t="s">
        <v>351</v>
      </c>
      <c r="F4" s="3" t="s">
        <v>215</v>
      </c>
      <c r="G4" s="3" t="s">
        <v>121</v>
      </c>
      <c r="H4" s="3" t="s">
        <v>350</v>
      </c>
      <c r="I4" s="3" t="s">
        <v>351</v>
      </c>
      <c r="J4" s="3" t="s">
        <v>215</v>
      </c>
      <c r="K4" s="4"/>
    </row>
    <row r="5" ht="29.1" customHeight="1" spans="1:11">
      <c r="A5" s="5">
        <v>22301</v>
      </c>
      <c r="B5" s="6" t="s">
        <v>321</v>
      </c>
      <c r="C5" s="7">
        <f t="shared" ref="C5:C10" si="0">D5+E5+F5</f>
        <v>76</v>
      </c>
      <c r="D5" s="7"/>
      <c r="E5" s="7">
        <f>E6+E7</f>
        <v>76</v>
      </c>
      <c r="F5" s="7"/>
      <c r="G5" s="7">
        <f t="shared" ref="G5:G10" si="1">H5+I5+J5</f>
        <v>136</v>
      </c>
      <c r="H5" s="7"/>
      <c r="I5" s="7">
        <f>I6+I7</f>
        <v>136</v>
      </c>
      <c r="J5" s="7"/>
      <c r="K5" s="30">
        <f t="shared" ref="K5:K8" si="2">G5/C5</f>
        <v>1.7895</v>
      </c>
    </row>
    <row r="6" ht="29.1" customHeight="1" spans="1:11">
      <c r="A6" s="8">
        <v>2230105</v>
      </c>
      <c r="B6" s="9" t="s">
        <v>352</v>
      </c>
      <c r="C6" s="10">
        <f t="shared" si="0"/>
        <v>76</v>
      </c>
      <c r="D6" s="10"/>
      <c r="E6" s="10">
        <v>76</v>
      </c>
      <c r="F6" s="10"/>
      <c r="G6" s="10">
        <f t="shared" si="1"/>
        <v>136</v>
      </c>
      <c r="H6" s="10"/>
      <c r="I6" s="10">
        <v>136</v>
      </c>
      <c r="J6" s="7"/>
      <c r="K6" s="31">
        <f t="shared" si="2"/>
        <v>1.7895</v>
      </c>
    </row>
    <row r="7" ht="29.1" customHeight="1" spans="1:11">
      <c r="A7" s="8">
        <v>2230199</v>
      </c>
      <c r="B7" s="9" t="s">
        <v>353</v>
      </c>
      <c r="C7" s="10">
        <f t="shared" si="0"/>
        <v>0</v>
      </c>
      <c r="D7" s="10"/>
      <c r="E7" s="10"/>
      <c r="F7" s="10"/>
      <c r="G7" s="10">
        <f t="shared" si="1"/>
        <v>0</v>
      </c>
      <c r="H7" s="10"/>
      <c r="I7" s="10"/>
      <c r="J7" s="10"/>
      <c r="K7" s="31"/>
    </row>
    <row r="8" ht="29.1" customHeight="1" spans="1:11">
      <c r="A8" s="11">
        <v>22302</v>
      </c>
      <c r="B8" s="12" t="s">
        <v>323</v>
      </c>
      <c r="C8" s="7">
        <f t="shared" si="0"/>
        <v>0</v>
      </c>
      <c r="D8" s="7">
        <f>D9+D10+D11</f>
        <v>0</v>
      </c>
      <c r="E8" s="7"/>
      <c r="F8" s="7"/>
      <c r="G8" s="7">
        <f t="shared" si="1"/>
        <v>0</v>
      </c>
      <c r="H8" s="7">
        <f>H9+H10+H11</f>
        <v>0</v>
      </c>
      <c r="I8" s="7"/>
      <c r="J8" s="7"/>
      <c r="K8" s="30"/>
    </row>
    <row r="9" ht="29.1" customHeight="1" spans="1:11">
      <c r="A9" s="13" t="s">
        <v>354</v>
      </c>
      <c r="B9" s="14" t="s">
        <v>355</v>
      </c>
      <c r="C9" s="10">
        <f t="shared" si="0"/>
        <v>0</v>
      </c>
      <c r="D9" s="10"/>
      <c r="E9" s="10"/>
      <c r="F9" s="10"/>
      <c r="G9" s="10">
        <f t="shared" si="1"/>
        <v>0</v>
      </c>
      <c r="H9" s="10"/>
      <c r="I9" s="10"/>
      <c r="J9" s="10"/>
      <c r="K9" s="31"/>
    </row>
    <row r="10" ht="29.1" customHeight="1" spans="1:11">
      <c r="A10" s="15" t="s">
        <v>356</v>
      </c>
      <c r="B10" s="9" t="s">
        <v>357</v>
      </c>
      <c r="C10" s="10">
        <f t="shared" si="0"/>
        <v>0</v>
      </c>
      <c r="D10" s="10"/>
      <c r="E10" s="10"/>
      <c r="F10" s="10"/>
      <c r="G10" s="10">
        <f t="shared" si="1"/>
        <v>0</v>
      </c>
      <c r="H10" s="10"/>
      <c r="I10" s="10"/>
      <c r="J10" s="10"/>
      <c r="K10" s="31"/>
    </row>
    <row r="11" ht="29.1" customHeight="1" spans="1:11">
      <c r="A11" s="15">
        <v>2230299</v>
      </c>
      <c r="B11" s="9" t="s">
        <v>358</v>
      </c>
      <c r="C11" s="10">
        <f>D11+E11</f>
        <v>0</v>
      </c>
      <c r="D11" s="10"/>
      <c r="E11" s="10"/>
      <c r="F11" s="10"/>
      <c r="G11" s="10">
        <f>H11+I11</f>
        <v>0</v>
      </c>
      <c r="H11" s="10"/>
      <c r="I11" s="10"/>
      <c r="J11" s="10"/>
      <c r="K11" s="31"/>
    </row>
    <row r="12" ht="29.1" customHeight="1" spans="1:11">
      <c r="A12" s="16" t="s">
        <v>359</v>
      </c>
      <c r="B12" s="17" t="s">
        <v>360</v>
      </c>
      <c r="C12" s="7"/>
      <c r="D12" s="7"/>
      <c r="E12" s="7"/>
      <c r="F12" s="7"/>
      <c r="G12" s="7"/>
      <c r="H12" s="7"/>
      <c r="I12" s="7"/>
      <c r="J12" s="7"/>
      <c r="K12" s="30"/>
    </row>
    <row r="13" ht="29.1" customHeight="1" spans="1:11">
      <c r="A13" s="8" t="s">
        <v>361</v>
      </c>
      <c r="B13" s="18" t="s">
        <v>362</v>
      </c>
      <c r="C13" s="10"/>
      <c r="D13" s="10"/>
      <c r="E13" s="10"/>
      <c r="F13" s="10"/>
      <c r="G13" s="10"/>
      <c r="H13" s="10"/>
      <c r="I13" s="10"/>
      <c r="J13" s="10"/>
      <c r="K13" s="31"/>
    </row>
    <row r="14" ht="29.1" customHeight="1" spans="1:11">
      <c r="A14" s="19" t="s">
        <v>363</v>
      </c>
      <c r="B14" s="20" t="s">
        <v>364</v>
      </c>
      <c r="C14" s="21"/>
      <c r="D14" s="21"/>
      <c r="E14" s="21"/>
      <c r="F14" s="21"/>
      <c r="G14" s="7"/>
      <c r="H14" s="7"/>
      <c r="I14" s="7"/>
      <c r="J14" s="21"/>
      <c r="K14" s="32"/>
    </row>
    <row r="15" ht="29.1" customHeight="1" spans="1:11">
      <c r="A15" s="8" t="s">
        <v>365</v>
      </c>
      <c r="B15" s="18" t="s">
        <v>366</v>
      </c>
      <c r="C15" s="22"/>
      <c r="D15" s="22"/>
      <c r="E15" s="22"/>
      <c r="F15" s="22"/>
      <c r="G15" s="10"/>
      <c r="H15" s="10"/>
      <c r="I15" s="10"/>
      <c r="J15" s="22"/>
      <c r="K15" s="22"/>
    </row>
    <row r="16" ht="29.1" customHeight="1" spans="1:11">
      <c r="A16" s="19" t="s">
        <v>367</v>
      </c>
      <c r="B16" s="23" t="s">
        <v>368</v>
      </c>
      <c r="C16" s="24">
        <f t="shared" ref="C16:C18" si="3">D16+E16+F16</f>
        <v>0</v>
      </c>
      <c r="D16" s="24"/>
      <c r="E16" s="24"/>
      <c r="F16" s="24">
        <f>F17</f>
        <v>0</v>
      </c>
      <c r="G16" s="24">
        <f t="shared" ref="G16:G18" si="4">H16+I16+J16</f>
        <v>0</v>
      </c>
      <c r="H16" s="24"/>
      <c r="I16" s="24"/>
      <c r="J16" s="24">
        <f>J17</f>
        <v>0</v>
      </c>
      <c r="K16" s="33"/>
    </row>
    <row r="17" ht="29.1" customHeight="1" spans="1:11">
      <c r="A17" s="25" t="s">
        <v>369</v>
      </c>
      <c r="B17" s="26" t="s">
        <v>370</v>
      </c>
      <c r="C17" s="21">
        <f t="shared" si="3"/>
        <v>0</v>
      </c>
      <c r="D17" s="21"/>
      <c r="E17" s="21"/>
      <c r="F17" s="21"/>
      <c r="G17" s="21">
        <f t="shared" si="4"/>
        <v>0</v>
      </c>
      <c r="H17" s="21"/>
      <c r="I17" s="21"/>
      <c r="J17" s="21"/>
      <c r="K17" s="32"/>
    </row>
    <row r="18" ht="29.1" customHeight="1" spans="1:11">
      <c r="A18" s="27"/>
      <c r="B18" s="28" t="s">
        <v>121</v>
      </c>
      <c r="C18" s="7">
        <f t="shared" si="3"/>
        <v>76</v>
      </c>
      <c r="D18" s="7">
        <f t="shared" ref="D18:F18" si="5">D5+D8+D12+D14+D16</f>
        <v>0</v>
      </c>
      <c r="E18" s="7">
        <f t="shared" si="5"/>
        <v>76</v>
      </c>
      <c r="F18" s="7">
        <f t="shared" si="5"/>
        <v>0</v>
      </c>
      <c r="G18" s="7">
        <f t="shared" si="4"/>
        <v>136</v>
      </c>
      <c r="H18" s="7">
        <f t="shared" ref="H18:J18" si="6">H5+H8+H12+H14+H16</f>
        <v>0</v>
      </c>
      <c r="I18" s="7">
        <f t="shared" si="6"/>
        <v>136</v>
      </c>
      <c r="J18" s="7">
        <f t="shared" si="6"/>
        <v>0</v>
      </c>
      <c r="K18" s="30">
        <f t="shared" ref="K16:K18" si="7">G18/C18</f>
        <v>1.7895</v>
      </c>
    </row>
  </sheetData>
  <mergeCells count="6">
    <mergeCell ref="A1:K1"/>
    <mergeCell ref="C3:F3"/>
    <mergeCell ref="G3:J3"/>
    <mergeCell ref="A3:A4"/>
    <mergeCell ref="B3:B4"/>
    <mergeCell ref="K3:K4"/>
  </mergeCells>
  <pageMargins left="0.751388888888889" right="0.689583333333333" top="0.75" bottom="0.55" header="0.708333333333333" footer="0.5"/>
  <pageSetup paperSize="9" orientation="landscape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E180"/>
  <sheetViews>
    <sheetView showGridLines="0" showZeros="0" topLeftCell="A23" workbookViewId="0">
      <selection activeCell="F36" sqref="F36"/>
    </sheetView>
  </sheetViews>
  <sheetFormatPr defaultColWidth="9" defaultRowHeight="14.25" outlineLevelCol="4"/>
  <cols>
    <col min="1" max="1" width="6.125" style="72" customWidth="1"/>
    <col min="2" max="2" width="32.875" customWidth="1"/>
    <col min="3" max="3" width="12.75" customWidth="1"/>
    <col min="4" max="4" width="12.375" customWidth="1"/>
    <col min="5" max="5" width="12.625" customWidth="1"/>
  </cols>
  <sheetData>
    <row r="1" ht="26.25" customHeight="1" spans="1:5">
      <c r="A1" s="87" t="s">
        <v>27</v>
      </c>
      <c r="B1" s="87"/>
      <c r="C1" s="87"/>
      <c r="D1" s="87"/>
      <c r="E1" s="87"/>
    </row>
    <row r="2" ht="19.5" customHeight="1" spans="2:5">
      <c r="B2" s="130" t="s">
        <v>28</v>
      </c>
      <c r="C2" s="130"/>
      <c r="D2" s="130"/>
      <c r="E2" s="130"/>
    </row>
    <row r="3" ht="51" customHeight="1" spans="1:5">
      <c r="A3" s="58" t="s">
        <v>29</v>
      </c>
      <c r="B3" s="58" t="s">
        <v>30</v>
      </c>
      <c r="C3" s="58" t="s">
        <v>31</v>
      </c>
      <c r="D3" s="58" t="s">
        <v>32</v>
      </c>
      <c r="E3" s="58" t="s">
        <v>33</v>
      </c>
    </row>
    <row r="4" ht="23.25" customHeight="1" spans="1:5">
      <c r="A4" s="135">
        <v>101</v>
      </c>
      <c r="B4" s="136" t="s">
        <v>34</v>
      </c>
      <c r="C4" s="133">
        <f>SUM(C5:C18)</f>
        <v>137196</v>
      </c>
      <c r="D4" s="133">
        <f>SUM(D5:D18)</f>
        <v>136381</v>
      </c>
      <c r="E4" s="134">
        <f>(D4-C4)/C4*100</f>
        <v>-0.59</v>
      </c>
    </row>
    <row r="5" ht="23.25" customHeight="1" spans="1:5">
      <c r="A5" s="59">
        <v>10101</v>
      </c>
      <c r="B5" s="60" t="s">
        <v>35</v>
      </c>
      <c r="C5" s="94">
        <v>62308</v>
      </c>
      <c r="D5" s="94">
        <v>57455</v>
      </c>
      <c r="E5" s="137">
        <f>(D5-C5)/C5*100</f>
        <v>-7.79</v>
      </c>
    </row>
    <row r="6" ht="23.25" customHeight="1" spans="1:5">
      <c r="A6" s="59">
        <v>10104</v>
      </c>
      <c r="B6" s="60" t="s">
        <v>36</v>
      </c>
      <c r="C6" s="94">
        <v>22577</v>
      </c>
      <c r="D6" s="94">
        <v>9234</v>
      </c>
      <c r="E6" s="137">
        <f t="shared" ref="E6:E19" si="0">(D6-C6)/C6*100</f>
        <v>-59.1</v>
      </c>
    </row>
    <row r="7" ht="23.25" customHeight="1" spans="1:5">
      <c r="A7" s="59">
        <v>10106</v>
      </c>
      <c r="B7" s="60" t="s">
        <v>37</v>
      </c>
      <c r="C7" s="94">
        <v>5684</v>
      </c>
      <c r="D7" s="94">
        <v>5463</v>
      </c>
      <c r="E7" s="137">
        <f t="shared" si="0"/>
        <v>-3.89</v>
      </c>
    </row>
    <row r="8" ht="23.25" customHeight="1" spans="1:5">
      <c r="A8" s="59">
        <v>10107</v>
      </c>
      <c r="B8" s="60" t="s">
        <v>38</v>
      </c>
      <c r="C8" s="94">
        <v>3803</v>
      </c>
      <c r="D8" s="94">
        <v>2839</v>
      </c>
      <c r="E8" s="137">
        <f t="shared" si="0"/>
        <v>-25.35</v>
      </c>
    </row>
    <row r="9" ht="23.25" customHeight="1" spans="1:5">
      <c r="A9" s="59">
        <v>10109</v>
      </c>
      <c r="B9" s="60" t="s">
        <v>39</v>
      </c>
      <c r="C9" s="94">
        <v>9169</v>
      </c>
      <c r="D9" s="94">
        <v>6946</v>
      </c>
      <c r="E9" s="137">
        <f t="shared" si="0"/>
        <v>-24.24</v>
      </c>
    </row>
    <row r="10" ht="23.25" customHeight="1" spans="1:5">
      <c r="A10" s="59">
        <v>10110</v>
      </c>
      <c r="B10" s="60" t="s">
        <v>40</v>
      </c>
      <c r="C10" s="94">
        <v>10335</v>
      </c>
      <c r="D10" s="94">
        <v>10369</v>
      </c>
      <c r="E10" s="137">
        <f t="shared" si="0"/>
        <v>0.33</v>
      </c>
    </row>
    <row r="11" ht="23.25" customHeight="1" spans="1:5">
      <c r="A11" s="59">
        <v>10111</v>
      </c>
      <c r="B11" s="60" t="s">
        <v>41</v>
      </c>
      <c r="C11" s="94">
        <v>3151</v>
      </c>
      <c r="D11" s="94">
        <v>3333</v>
      </c>
      <c r="E11" s="137">
        <f t="shared" si="0"/>
        <v>5.78</v>
      </c>
    </row>
    <row r="12" ht="23.25" customHeight="1" spans="1:5">
      <c r="A12" s="59">
        <v>10112</v>
      </c>
      <c r="B12" s="60" t="s">
        <v>42</v>
      </c>
      <c r="C12" s="94">
        <v>13761</v>
      </c>
      <c r="D12" s="94">
        <v>14112</v>
      </c>
      <c r="E12" s="137">
        <f t="shared" si="0"/>
        <v>2.55</v>
      </c>
    </row>
    <row r="13" ht="23.25" customHeight="1" spans="1:5">
      <c r="A13" s="59">
        <v>10113</v>
      </c>
      <c r="B13" s="60" t="s">
        <v>43</v>
      </c>
      <c r="C13" s="94">
        <v>741</v>
      </c>
      <c r="D13" s="94">
        <v>-2908</v>
      </c>
      <c r="E13" s="137">
        <f t="shared" si="0"/>
        <v>-492.44</v>
      </c>
    </row>
    <row r="14" ht="23.25" customHeight="1" spans="1:5">
      <c r="A14" s="59">
        <v>10114</v>
      </c>
      <c r="B14" s="60" t="s">
        <v>44</v>
      </c>
      <c r="C14" s="94">
        <v>1821</v>
      </c>
      <c r="D14" s="94">
        <v>2434</v>
      </c>
      <c r="E14" s="137">
        <f t="shared" si="0"/>
        <v>33.66</v>
      </c>
    </row>
    <row r="15" ht="23.25" customHeight="1" spans="1:5">
      <c r="A15" s="59">
        <v>10118</v>
      </c>
      <c r="B15" s="60" t="s">
        <v>45</v>
      </c>
      <c r="C15" s="94">
        <v>2272</v>
      </c>
      <c r="D15" s="94">
        <v>24545</v>
      </c>
      <c r="E15" s="137">
        <f t="shared" si="0"/>
        <v>980.33</v>
      </c>
    </row>
    <row r="16" ht="23.25" customHeight="1" spans="1:5">
      <c r="A16" s="59">
        <v>10119</v>
      </c>
      <c r="B16" s="60" t="s">
        <v>46</v>
      </c>
      <c r="C16" s="94">
        <v>1561</v>
      </c>
      <c r="D16" s="94">
        <v>2556</v>
      </c>
      <c r="E16" s="137">
        <f t="shared" si="0"/>
        <v>63.74</v>
      </c>
    </row>
    <row r="17" ht="23.25" customHeight="1" spans="1:5">
      <c r="A17" s="59">
        <v>10121</v>
      </c>
      <c r="B17" s="60" t="s">
        <v>47</v>
      </c>
      <c r="C17" s="94"/>
      <c r="D17" s="94"/>
      <c r="E17" s="138"/>
    </row>
    <row r="18" ht="23.25" customHeight="1" spans="1:5">
      <c r="A18" s="59">
        <v>10199</v>
      </c>
      <c r="B18" s="60" t="s">
        <v>48</v>
      </c>
      <c r="C18" s="94">
        <v>13</v>
      </c>
      <c r="D18" s="94">
        <v>3</v>
      </c>
      <c r="E18" s="137">
        <f t="shared" si="0"/>
        <v>-76.92</v>
      </c>
    </row>
    <row r="19" ht="23.25" customHeight="1" spans="1:5">
      <c r="A19" s="135">
        <v>103</v>
      </c>
      <c r="B19" s="136" t="s">
        <v>49</v>
      </c>
      <c r="C19" s="133">
        <f>SUM(C20:C28)</f>
        <v>59916</v>
      </c>
      <c r="D19" s="133">
        <f t="shared" ref="D19" si="1">SUM(D20:D28)</f>
        <v>61123</v>
      </c>
      <c r="E19" s="134">
        <f t="shared" si="0"/>
        <v>2.01</v>
      </c>
    </row>
    <row r="20" ht="23.25" customHeight="1" spans="1:5">
      <c r="A20" s="59">
        <v>10302</v>
      </c>
      <c r="B20" s="60" t="s">
        <v>50</v>
      </c>
      <c r="C20" s="94">
        <v>8822</v>
      </c>
      <c r="D20" s="94">
        <v>7508</v>
      </c>
      <c r="E20" s="137">
        <f t="shared" ref="E20:E27" si="2">(D20-C20)/C20*100</f>
        <v>-14.89</v>
      </c>
    </row>
    <row r="21" ht="23.25" customHeight="1" spans="1:5">
      <c r="A21" s="59">
        <v>10304</v>
      </c>
      <c r="B21" s="60" t="s">
        <v>51</v>
      </c>
      <c r="C21" s="94">
        <v>1090</v>
      </c>
      <c r="D21" s="94">
        <v>2978</v>
      </c>
      <c r="E21" s="137">
        <f t="shared" si="2"/>
        <v>173.21</v>
      </c>
    </row>
    <row r="22" ht="23.25" customHeight="1" spans="1:5">
      <c r="A22" s="59">
        <v>10305</v>
      </c>
      <c r="B22" s="60" t="s">
        <v>52</v>
      </c>
      <c r="C22" s="139">
        <v>1446</v>
      </c>
      <c r="D22" s="139">
        <v>2254</v>
      </c>
      <c r="E22" s="137">
        <f t="shared" si="2"/>
        <v>55.88</v>
      </c>
    </row>
    <row r="23" ht="23.25" customHeight="1" spans="1:5">
      <c r="A23" s="59">
        <v>10306</v>
      </c>
      <c r="B23" s="60" t="s">
        <v>53</v>
      </c>
      <c r="C23" s="139"/>
      <c r="D23" s="139">
        <v>20146</v>
      </c>
      <c r="E23" s="138"/>
    </row>
    <row r="24" ht="23.25" customHeight="1" spans="1:5">
      <c r="A24" s="59">
        <v>10307</v>
      </c>
      <c r="B24" s="60" t="s">
        <v>54</v>
      </c>
      <c r="C24" s="139">
        <v>48092</v>
      </c>
      <c r="D24" s="139">
        <v>27431</v>
      </c>
      <c r="E24" s="137">
        <f t="shared" si="2"/>
        <v>-42.96</v>
      </c>
    </row>
    <row r="25" ht="23.25" customHeight="1" spans="1:5">
      <c r="A25" s="59">
        <v>10308</v>
      </c>
      <c r="B25" s="60" t="s">
        <v>55</v>
      </c>
      <c r="C25" s="139"/>
      <c r="D25" s="139"/>
      <c r="E25" s="137"/>
    </row>
    <row r="26" ht="23.25" customHeight="1" spans="1:5">
      <c r="A26" s="59">
        <v>10309</v>
      </c>
      <c r="B26" s="60" t="s">
        <v>56</v>
      </c>
      <c r="C26" s="94">
        <v>208</v>
      </c>
      <c r="D26" s="94">
        <v>286</v>
      </c>
      <c r="E26" s="137">
        <f t="shared" si="2"/>
        <v>37.5</v>
      </c>
    </row>
    <row r="27" ht="23.25" customHeight="1" spans="1:5">
      <c r="A27" s="59">
        <v>10399</v>
      </c>
      <c r="B27" s="60" t="s">
        <v>57</v>
      </c>
      <c r="C27" s="94">
        <v>258</v>
      </c>
      <c r="D27" s="94">
        <v>520</v>
      </c>
      <c r="E27" s="138">
        <f t="shared" si="2"/>
        <v>102</v>
      </c>
    </row>
    <row r="28" ht="26.25" customHeight="1" spans="1:5">
      <c r="A28" s="59"/>
      <c r="B28" s="60"/>
      <c r="C28" s="97"/>
      <c r="D28" s="97"/>
      <c r="E28" s="140"/>
    </row>
    <row r="29" ht="25.5" customHeight="1" spans="1:5">
      <c r="A29" s="131"/>
      <c r="B29" s="132" t="s">
        <v>58</v>
      </c>
      <c r="C29" s="133">
        <f>C4+C19</f>
        <v>197112</v>
      </c>
      <c r="D29" s="133">
        <f>D4+D19</f>
        <v>197504</v>
      </c>
      <c r="E29" s="134">
        <f>(D29-C29)/C29*100</f>
        <v>0.2</v>
      </c>
    </row>
    <row r="30" ht="20.25" customHeight="1" spans="2:5">
      <c r="B30" s="141"/>
      <c r="C30" s="141"/>
      <c r="D30" s="141"/>
      <c r="E30" s="71"/>
    </row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 spans="2:2">
      <c r="B168" s="71"/>
    </row>
    <row r="169" customFormat="1" spans="2:2">
      <c r="B169" s="71"/>
    </row>
    <row r="170" customFormat="1" spans="2:2">
      <c r="B170" s="71"/>
    </row>
    <row r="171" customFormat="1" spans="2:2">
      <c r="B171" s="71"/>
    </row>
    <row r="172" customFormat="1" spans="2:2">
      <c r="B172" s="71"/>
    </row>
    <row r="173" customFormat="1" spans="2:2">
      <c r="B173" s="71"/>
    </row>
    <row r="174" customFormat="1" spans="2:2">
      <c r="B174" s="71"/>
    </row>
    <row r="175" customFormat="1" spans="2:2">
      <c r="B175" s="71"/>
    </row>
    <row r="176" customFormat="1" spans="2:2">
      <c r="B176" s="71"/>
    </row>
    <row r="177" customFormat="1" spans="2:2">
      <c r="B177" s="71"/>
    </row>
    <row r="178" customFormat="1" spans="2:2">
      <c r="B178" s="71"/>
    </row>
    <row r="179" customFormat="1" spans="2:2">
      <c r="B179" s="71"/>
    </row>
    <row r="180" customFormat="1" spans="2:2">
      <c r="B180" s="71"/>
    </row>
  </sheetData>
  <sheetProtection selectLockedCells="1" selectUnlockedCells="1"/>
  <mergeCells count="2">
    <mergeCell ref="A1:E1"/>
    <mergeCell ref="B2:E2"/>
  </mergeCells>
  <printOptions horizontalCentered="1"/>
  <pageMargins left="0.472222222222222" right="0.472222222222222" top="0.786805555555556" bottom="0.590277777777778" header="0.708333333333333" footer="0.393055555555556"/>
  <pageSetup paperSize="9" scale="95" orientation="portrait"/>
  <headerFooter alignWithMargins="0">
    <oddFooter>&amp;C-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E153"/>
  <sheetViews>
    <sheetView showGridLines="0" showZeros="0" workbookViewId="0">
      <selection activeCell="E20" sqref="E20"/>
    </sheetView>
  </sheetViews>
  <sheetFormatPr defaultColWidth="9" defaultRowHeight="14.25" outlineLevelCol="4"/>
  <cols>
    <col min="1" max="1" width="5.875" customWidth="1"/>
    <col min="2" max="2" width="32.625" customWidth="1"/>
    <col min="3" max="3" width="15.625" customWidth="1"/>
    <col min="4" max="4" width="14.625" customWidth="1"/>
    <col min="5" max="5" width="13.75" customWidth="1"/>
    <col min="8" max="8" width="18" customWidth="1"/>
  </cols>
  <sheetData>
    <row r="1" ht="26.25" customHeight="1" spans="1:5">
      <c r="A1" s="87" t="s">
        <v>59</v>
      </c>
      <c r="B1" s="87"/>
      <c r="C1" s="87"/>
      <c r="D1" s="87"/>
      <c r="E1" s="87"/>
    </row>
    <row r="2" ht="26.25" customHeight="1" spans="2:5">
      <c r="B2" s="130" t="s">
        <v>28</v>
      </c>
      <c r="C2" s="130"/>
      <c r="D2" s="130"/>
      <c r="E2" s="130"/>
    </row>
    <row r="3" ht="45" customHeight="1" spans="1:5">
      <c r="A3" s="58" t="s">
        <v>29</v>
      </c>
      <c r="B3" s="58" t="s">
        <v>30</v>
      </c>
      <c r="C3" s="58" t="s">
        <v>31</v>
      </c>
      <c r="D3" s="58" t="s">
        <v>32</v>
      </c>
      <c r="E3" s="58" t="s">
        <v>33</v>
      </c>
    </row>
    <row r="4" ht="23.25" customHeight="1" spans="1:5">
      <c r="A4" s="59">
        <v>201</v>
      </c>
      <c r="B4" s="60" t="s">
        <v>60</v>
      </c>
      <c r="C4" s="94">
        <v>27532</v>
      </c>
      <c r="D4" s="94">
        <v>26973</v>
      </c>
      <c r="E4" s="120">
        <f t="shared" ref="E4:E27" si="0">IF(ISERROR((D4/C4-1)*100),0,(D4/C4-1)*100)</f>
        <v>-2.03</v>
      </c>
    </row>
    <row r="5" ht="23.25" customHeight="1" spans="1:5">
      <c r="A5" s="59">
        <v>202</v>
      </c>
      <c r="B5" s="60" t="s">
        <v>61</v>
      </c>
      <c r="C5" s="94"/>
      <c r="D5" s="94"/>
      <c r="E5" s="120">
        <f t="shared" si="0"/>
        <v>0</v>
      </c>
    </row>
    <row r="6" ht="23.25" customHeight="1" spans="1:5">
      <c r="A6" s="59">
        <v>203</v>
      </c>
      <c r="B6" s="60" t="s">
        <v>62</v>
      </c>
      <c r="C6" s="94">
        <v>30</v>
      </c>
      <c r="D6" s="94">
        <v>30</v>
      </c>
      <c r="E6" s="120"/>
    </row>
    <row r="7" ht="23.25" customHeight="1" spans="1:5">
      <c r="A7" s="59">
        <v>204</v>
      </c>
      <c r="B7" s="60" t="s">
        <v>63</v>
      </c>
      <c r="C7" s="94">
        <v>25903</v>
      </c>
      <c r="D7" s="94">
        <v>24388</v>
      </c>
      <c r="E7" s="120"/>
    </row>
    <row r="8" ht="23.25" customHeight="1" spans="1:5">
      <c r="A8" s="59">
        <v>205</v>
      </c>
      <c r="B8" s="60" t="s">
        <v>64</v>
      </c>
      <c r="C8" s="94">
        <v>49814</v>
      </c>
      <c r="D8" s="94">
        <v>50988</v>
      </c>
      <c r="E8" s="120">
        <f t="shared" si="0"/>
        <v>2.36</v>
      </c>
    </row>
    <row r="9" ht="23.25" customHeight="1" spans="1:5">
      <c r="A9" s="59">
        <v>206</v>
      </c>
      <c r="B9" s="60" t="s">
        <v>65</v>
      </c>
      <c r="C9" s="94">
        <v>3150</v>
      </c>
      <c r="D9" s="94">
        <v>3151</v>
      </c>
      <c r="E9" s="120">
        <f t="shared" si="0"/>
        <v>0.03</v>
      </c>
    </row>
    <row r="10" ht="23.25" customHeight="1" spans="1:5">
      <c r="A10" s="59">
        <v>207</v>
      </c>
      <c r="B10" s="60" t="s">
        <v>66</v>
      </c>
      <c r="C10" s="94">
        <v>4390</v>
      </c>
      <c r="D10" s="94">
        <v>3547</v>
      </c>
      <c r="E10" s="120">
        <f t="shared" si="0"/>
        <v>-19.2</v>
      </c>
    </row>
    <row r="11" ht="23.25" customHeight="1" spans="1:5">
      <c r="A11" s="59">
        <v>208</v>
      </c>
      <c r="B11" s="60" t="s">
        <v>67</v>
      </c>
      <c r="C11" s="94">
        <v>25222</v>
      </c>
      <c r="D11" s="94">
        <v>24402</v>
      </c>
      <c r="E11" s="120">
        <f t="shared" si="0"/>
        <v>-3.25</v>
      </c>
    </row>
    <row r="12" ht="23.25" customHeight="1" spans="1:5">
      <c r="A12" s="59">
        <v>210</v>
      </c>
      <c r="B12" s="60" t="s">
        <v>68</v>
      </c>
      <c r="C12" s="94">
        <v>36798</v>
      </c>
      <c r="D12" s="94">
        <v>35451</v>
      </c>
      <c r="E12" s="120">
        <f t="shared" si="0"/>
        <v>-3.66</v>
      </c>
    </row>
    <row r="13" ht="23.25" customHeight="1" spans="1:5">
      <c r="A13" s="59">
        <v>211</v>
      </c>
      <c r="B13" s="60" t="s">
        <v>69</v>
      </c>
      <c r="C13" s="94">
        <v>14018</v>
      </c>
      <c r="D13" s="94">
        <v>22057</v>
      </c>
      <c r="E13" s="120">
        <f t="shared" si="0"/>
        <v>57.35</v>
      </c>
    </row>
    <row r="14" ht="23.25" customHeight="1" spans="1:5">
      <c r="A14" s="59">
        <v>212</v>
      </c>
      <c r="B14" s="60" t="s">
        <v>70</v>
      </c>
      <c r="C14" s="94">
        <v>139545</v>
      </c>
      <c r="D14" s="94">
        <v>123442</v>
      </c>
      <c r="E14" s="120">
        <f t="shared" si="0"/>
        <v>-11.54</v>
      </c>
    </row>
    <row r="15" ht="23.25" customHeight="1" spans="1:5">
      <c r="A15" s="59">
        <v>213</v>
      </c>
      <c r="B15" s="60" t="s">
        <v>71</v>
      </c>
      <c r="C15" s="94">
        <v>53806</v>
      </c>
      <c r="D15" s="94">
        <v>64064</v>
      </c>
      <c r="E15" s="120">
        <f t="shared" si="0"/>
        <v>19.06</v>
      </c>
    </row>
    <row r="16" ht="23.25" customHeight="1" spans="1:5">
      <c r="A16" s="59">
        <v>214</v>
      </c>
      <c r="B16" s="60" t="s">
        <v>72</v>
      </c>
      <c r="C16" s="94">
        <v>15825</v>
      </c>
      <c r="D16" s="94">
        <v>3524</v>
      </c>
      <c r="E16" s="120">
        <f t="shared" si="0"/>
        <v>-77.73</v>
      </c>
    </row>
    <row r="17" ht="23.25" customHeight="1" spans="1:5">
      <c r="A17" s="59">
        <v>215</v>
      </c>
      <c r="B17" s="60" t="s">
        <v>73</v>
      </c>
      <c r="C17" s="94">
        <v>1402</v>
      </c>
      <c r="D17" s="94">
        <v>2312</v>
      </c>
      <c r="E17" s="120">
        <f t="shared" si="0"/>
        <v>64.91</v>
      </c>
    </row>
    <row r="18" ht="23.25" customHeight="1" spans="1:5">
      <c r="A18" s="59">
        <v>216</v>
      </c>
      <c r="B18" s="60" t="s">
        <v>74</v>
      </c>
      <c r="C18" s="94">
        <v>621</v>
      </c>
      <c r="D18" s="94">
        <v>466</v>
      </c>
      <c r="E18" s="120">
        <f t="shared" si="0"/>
        <v>-24.96</v>
      </c>
    </row>
    <row r="19" ht="23.25" customHeight="1" spans="1:5">
      <c r="A19" s="59">
        <v>217</v>
      </c>
      <c r="B19" s="60" t="s">
        <v>75</v>
      </c>
      <c r="C19" s="94"/>
      <c r="D19" s="94">
        <v>11</v>
      </c>
      <c r="E19" s="111">
        <f t="shared" si="0"/>
        <v>0</v>
      </c>
    </row>
    <row r="20" ht="23.25" customHeight="1" spans="1:5">
      <c r="A20" s="59">
        <v>219</v>
      </c>
      <c r="B20" s="60" t="s">
        <v>76</v>
      </c>
      <c r="C20" s="94"/>
      <c r="D20" s="94"/>
      <c r="E20" s="120"/>
    </row>
    <row r="21" ht="23.25" customHeight="1" spans="1:5">
      <c r="A21" s="59">
        <v>220</v>
      </c>
      <c r="B21" s="60" t="s">
        <v>77</v>
      </c>
      <c r="C21" s="94">
        <v>1959</v>
      </c>
      <c r="D21" s="94">
        <v>1258</v>
      </c>
      <c r="E21" s="120">
        <f t="shared" si="0"/>
        <v>-35.78</v>
      </c>
    </row>
    <row r="22" ht="23.25" customHeight="1" spans="1:5">
      <c r="A22" s="59">
        <v>221</v>
      </c>
      <c r="B22" s="60" t="s">
        <v>78</v>
      </c>
      <c r="C22" s="94">
        <v>8882</v>
      </c>
      <c r="D22" s="94">
        <v>7294</v>
      </c>
      <c r="E22" s="120">
        <f t="shared" si="0"/>
        <v>-17.88</v>
      </c>
    </row>
    <row r="23" ht="23.25" customHeight="1" spans="1:5">
      <c r="A23" s="59">
        <v>222</v>
      </c>
      <c r="B23" s="60" t="s">
        <v>79</v>
      </c>
      <c r="C23" s="94">
        <v>5500</v>
      </c>
      <c r="D23" s="94">
        <v>226</v>
      </c>
      <c r="E23" s="120">
        <f t="shared" si="0"/>
        <v>-95.89</v>
      </c>
    </row>
    <row r="24" ht="23.25" customHeight="1" spans="1:5">
      <c r="A24" s="59">
        <v>224</v>
      </c>
      <c r="B24" s="60" t="s">
        <v>80</v>
      </c>
      <c r="C24" s="94">
        <v>1075</v>
      </c>
      <c r="D24" s="94">
        <v>1524</v>
      </c>
      <c r="E24" s="120">
        <f t="shared" si="0"/>
        <v>41.77</v>
      </c>
    </row>
    <row r="25" ht="23.25" customHeight="1" spans="1:5">
      <c r="A25" s="59">
        <v>229</v>
      </c>
      <c r="B25" s="60" t="s">
        <v>81</v>
      </c>
      <c r="C25" s="94">
        <v>656</v>
      </c>
      <c r="D25" s="94">
        <v>1125</v>
      </c>
      <c r="E25" s="120">
        <f t="shared" si="0"/>
        <v>71.49</v>
      </c>
    </row>
    <row r="26" ht="23.25" customHeight="1" spans="1:5">
      <c r="A26" s="59">
        <v>232</v>
      </c>
      <c r="B26" s="60" t="s">
        <v>82</v>
      </c>
      <c r="C26" s="94">
        <v>10724</v>
      </c>
      <c r="D26" s="94">
        <v>11818</v>
      </c>
      <c r="E26" s="120">
        <f t="shared" si="0"/>
        <v>10.2</v>
      </c>
    </row>
    <row r="27" ht="23.25" customHeight="1" spans="1:5">
      <c r="A27" s="59">
        <v>233</v>
      </c>
      <c r="B27" s="60" t="s">
        <v>83</v>
      </c>
      <c r="C27" s="94">
        <v>64</v>
      </c>
      <c r="D27" s="94">
        <v>53</v>
      </c>
      <c r="E27" s="120">
        <f t="shared" si="0"/>
        <v>-17.19</v>
      </c>
    </row>
    <row r="28" ht="23.25" customHeight="1" spans="1:5">
      <c r="A28" s="59"/>
      <c r="B28" s="60"/>
      <c r="C28" s="97"/>
      <c r="D28" s="97"/>
      <c r="E28" s="120"/>
    </row>
    <row r="29" ht="23.25" customHeight="1" spans="1:5">
      <c r="A29" s="59"/>
      <c r="B29" s="60"/>
      <c r="C29" s="97"/>
      <c r="D29" s="97"/>
      <c r="E29" s="120"/>
    </row>
    <row r="30" ht="19.5" customHeight="1" spans="1:5">
      <c r="A30" s="59"/>
      <c r="B30" s="60"/>
      <c r="C30" s="97"/>
      <c r="D30" s="97"/>
      <c r="E30" s="120"/>
    </row>
    <row r="31" ht="24.75" customHeight="1" spans="1:5">
      <c r="A31" s="131"/>
      <c r="B31" s="132" t="s">
        <v>84</v>
      </c>
      <c r="C31" s="133">
        <f>SUM(C4:C27)</f>
        <v>426916</v>
      </c>
      <c r="D31" s="133">
        <f>SUM(D4:D27)</f>
        <v>408104</v>
      </c>
      <c r="E31" s="134">
        <f>(D31-C31)/C31*100</f>
        <v>-4.41</v>
      </c>
    </row>
    <row r="32" spans="2:5">
      <c r="B32" s="144"/>
      <c r="C32" s="144"/>
      <c r="D32" s="144"/>
      <c r="E32" s="144"/>
    </row>
    <row r="33" spans="2:5">
      <c r="B33" s="84"/>
      <c r="C33" s="84"/>
      <c r="D33" s="84"/>
      <c r="E33" s="84"/>
    </row>
    <row r="34" spans="2:5">
      <c r="B34" s="64"/>
      <c r="C34" s="64"/>
      <c r="D34" s="64"/>
      <c r="E34" s="64"/>
    </row>
    <row r="141" spans="2:2">
      <c r="B141" s="71"/>
    </row>
    <row r="142" spans="2:2">
      <c r="B142" s="71"/>
    </row>
    <row r="143" spans="2:2">
      <c r="B143" s="71"/>
    </row>
    <row r="144" spans="2:2">
      <c r="B144" s="71"/>
    </row>
    <row r="145" spans="2:2">
      <c r="B145" s="71"/>
    </row>
    <row r="146" spans="2:2">
      <c r="B146" s="71"/>
    </row>
    <row r="147" spans="2:2">
      <c r="B147" s="71"/>
    </row>
    <row r="148" spans="2:2">
      <c r="B148" s="71"/>
    </row>
    <row r="149" spans="2:2">
      <c r="B149" s="71"/>
    </row>
    <row r="150" spans="2:2">
      <c r="B150" s="71"/>
    </row>
    <row r="151" spans="2:2">
      <c r="B151" s="71"/>
    </row>
    <row r="152" spans="2:2">
      <c r="B152" s="71"/>
    </row>
    <row r="153" spans="2:2">
      <c r="B153" s="71"/>
    </row>
  </sheetData>
  <mergeCells count="2">
    <mergeCell ref="A1:E1"/>
    <mergeCell ref="B2:E2"/>
  </mergeCells>
  <printOptions horizontalCentered="1"/>
  <pageMargins left="0.472222222222222" right="0.472222222222222" top="0.786805555555556" bottom="0.590277777777778" header="0.708333333333333" footer="0.393055555555556"/>
  <pageSetup paperSize="9" scale="90" orientation="portrait"/>
  <headerFooter alignWithMargins="0">
    <oddFooter>&amp;C-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  <pageSetUpPr fitToPage="1"/>
  </sheetPr>
  <dimension ref="A1:E195"/>
  <sheetViews>
    <sheetView showGridLines="0" showZeros="0" topLeftCell="A28" workbookViewId="0">
      <selection activeCell="D39" sqref="D39"/>
    </sheetView>
  </sheetViews>
  <sheetFormatPr defaultColWidth="9" defaultRowHeight="14.25" outlineLevelCol="4"/>
  <cols>
    <col min="1" max="1" width="8.375" customWidth="1"/>
    <col min="2" max="2" width="45" customWidth="1"/>
    <col min="3" max="5" width="11.625" customWidth="1"/>
    <col min="8" max="8" width="53.875" customWidth="1"/>
  </cols>
  <sheetData>
    <row r="1" ht="26.25" customHeight="1" spans="1:5">
      <c r="A1" s="87" t="s">
        <v>85</v>
      </c>
      <c r="B1" s="87"/>
      <c r="C1" s="87"/>
      <c r="D1" s="87"/>
      <c r="E1" s="87"/>
    </row>
    <row r="2" ht="26.25" customHeight="1" spans="2:5">
      <c r="B2" s="103" t="s">
        <v>28</v>
      </c>
      <c r="C2" s="103"/>
      <c r="D2" s="103"/>
      <c r="E2" s="103"/>
    </row>
    <row r="3" ht="55.5" customHeight="1" spans="1:5">
      <c r="A3" s="58" t="s">
        <v>29</v>
      </c>
      <c r="B3" s="58" t="s">
        <v>30</v>
      </c>
      <c r="C3" s="58" t="s">
        <v>86</v>
      </c>
      <c r="D3" s="58" t="s">
        <v>87</v>
      </c>
      <c r="E3" s="58" t="s">
        <v>33</v>
      </c>
    </row>
    <row r="4" ht="25.5" customHeight="1" spans="1:5">
      <c r="A4" s="59">
        <v>11001</v>
      </c>
      <c r="B4" s="104" t="s">
        <v>88</v>
      </c>
      <c r="C4" s="105">
        <f>SUM(C5:C9)</f>
        <v>2218</v>
      </c>
      <c r="D4" s="105">
        <f>SUM(D5:D9)</f>
        <v>2854</v>
      </c>
      <c r="E4" s="142">
        <f>IF(C4=0,0,(D4/C4-1)*100)</f>
        <v>29</v>
      </c>
    </row>
    <row r="5" ht="25.5" customHeight="1" spans="1:5">
      <c r="A5" s="107">
        <v>1100102</v>
      </c>
      <c r="B5" s="107" t="s">
        <v>89</v>
      </c>
      <c r="C5" s="95">
        <v>445</v>
      </c>
      <c r="D5" s="95">
        <v>445</v>
      </c>
      <c r="E5" s="108">
        <f>IF(C5=0,0,(D5/C5-1)*100)</f>
        <v>0</v>
      </c>
    </row>
    <row r="6" ht="25.5" customHeight="1" spans="1:5">
      <c r="A6" s="107">
        <v>1100104</v>
      </c>
      <c r="B6" s="107" t="s">
        <v>90</v>
      </c>
      <c r="C6" s="95">
        <v>1545</v>
      </c>
      <c r="D6" s="95">
        <v>1545</v>
      </c>
      <c r="E6" s="108">
        <f t="shared" ref="E6:E32" si="0">IF(C6=0,0,(D6/C6-1)*100)</f>
        <v>0</v>
      </c>
    </row>
    <row r="7" ht="25.5" customHeight="1" spans="1:5">
      <c r="A7" s="107">
        <v>1100105</v>
      </c>
      <c r="B7" s="107" t="s">
        <v>91</v>
      </c>
      <c r="C7" s="95"/>
      <c r="D7" s="95"/>
      <c r="E7" s="108">
        <f t="shared" si="0"/>
        <v>0</v>
      </c>
    </row>
    <row r="8" ht="25.5" customHeight="1" spans="1:5">
      <c r="A8" s="107">
        <v>1100106</v>
      </c>
      <c r="B8" s="107" t="s">
        <v>92</v>
      </c>
      <c r="C8" s="95"/>
      <c r="D8" s="95"/>
      <c r="E8" s="111">
        <f t="shared" si="0"/>
        <v>0</v>
      </c>
    </row>
    <row r="9" ht="25.5" customHeight="1" spans="1:5">
      <c r="A9" s="107">
        <v>1100199</v>
      </c>
      <c r="B9" s="107" t="s">
        <v>93</v>
      </c>
      <c r="C9" s="95">
        <v>228</v>
      </c>
      <c r="D9" s="95">
        <v>864</v>
      </c>
      <c r="E9" s="108">
        <f t="shared" si="0"/>
        <v>278.9</v>
      </c>
    </row>
    <row r="10" ht="25.5" customHeight="1" spans="1:5">
      <c r="A10" s="38">
        <v>11002</v>
      </c>
      <c r="B10" s="109" t="s">
        <v>94</v>
      </c>
      <c r="C10" s="105">
        <f>SUM(C11:C35)</f>
        <v>153657</v>
      </c>
      <c r="D10" s="105">
        <f>SUM(D11:D35)</f>
        <v>168984</v>
      </c>
      <c r="E10" s="106">
        <f t="shared" si="0"/>
        <v>10</v>
      </c>
    </row>
    <row r="11" ht="25.5" customHeight="1" spans="1:5">
      <c r="A11" s="107">
        <v>1100201</v>
      </c>
      <c r="B11" s="107" t="s">
        <v>95</v>
      </c>
      <c r="C11" s="95">
        <v>5162</v>
      </c>
      <c r="D11" s="95">
        <v>5162</v>
      </c>
      <c r="E11" s="108">
        <f t="shared" si="0"/>
        <v>0</v>
      </c>
    </row>
    <row r="12" ht="25.5" customHeight="1" spans="1:5">
      <c r="A12" s="110">
        <v>1100202</v>
      </c>
      <c r="B12" s="110" t="s">
        <v>96</v>
      </c>
      <c r="C12" s="95">
        <f>8690+1229</f>
        <v>9919</v>
      </c>
      <c r="D12" s="95">
        <v>9693</v>
      </c>
      <c r="E12" s="108">
        <f t="shared" si="0"/>
        <v>-2.3</v>
      </c>
    </row>
    <row r="13" ht="25.5" customHeight="1" spans="1:5">
      <c r="A13" s="110">
        <v>1100207</v>
      </c>
      <c r="B13" s="110" t="s">
        <v>97</v>
      </c>
      <c r="C13" s="95">
        <f>1407+4335</f>
        <v>5742</v>
      </c>
      <c r="D13" s="95">
        <v>5833</v>
      </c>
      <c r="E13" s="108">
        <f t="shared" si="0"/>
        <v>1.6</v>
      </c>
    </row>
    <row r="14" ht="25.5" customHeight="1" spans="1:5">
      <c r="A14" s="110">
        <v>1100208</v>
      </c>
      <c r="B14" s="110" t="s">
        <v>98</v>
      </c>
      <c r="C14" s="95">
        <v>777</v>
      </c>
      <c r="D14" s="95">
        <v>4340</v>
      </c>
      <c r="E14" s="108">
        <f t="shared" si="0"/>
        <v>458.6</v>
      </c>
    </row>
    <row r="15" ht="25.5" customHeight="1" spans="1:5">
      <c r="A15" s="107">
        <v>1100225</v>
      </c>
      <c r="B15" s="107" t="s">
        <v>99</v>
      </c>
      <c r="C15" s="95">
        <v>269</v>
      </c>
      <c r="D15" s="95"/>
      <c r="E15" s="108">
        <f t="shared" si="0"/>
        <v>-100</v>
      </c>
    </row>
    <row r="16" ht="25.5" customHeight="1" spans="1:5">
      <c r="A16" s="107">
        <v>1100227</v>
      </c>
      <c r="B16" s="107" t="s">
        <v>100</v>
      </c>
      <c r="C16" s="95">
        <f>14465+3743</f>
        <v>18208</v>
      </c>
      <c r="D16" s="95">
        <v>23257</v>
      </c>
      <c r="E16" s="108">
        <f t="shared" si="0"/>
        <v>27.7</v>
      </c>
    </row>
    <row r="17" ht="25.5" customHeight="1" spans="1:5">
      <c r="A17" s="107">
        <v>1100229</v>
      </c>
      <c r="B17" s="107" t="s">
        <v>101</v>
      </c>
      <c r="C17" s="95"/>
      <c r="D17" s="95"/>
      <c r="E17" s="111">
        <f t="shared" si="0"/>
        <v>0</v>
      </c>
    </row>
    <row r="18" ht="25.5" customHeight="1" spans="1:5">
      <c r="A18" s="107">
        <v>1100230</v>
      </c>
      <c r="B18" s="107" t="s">
        <v>102</v>
      </c>
      <c r="C18" s="95"/>
      <c r="D18" s="95"/>
      <c r="E18" s="111">
        <f t="shared" si="0"/>
        <v>0</v>
      </c>
    </row>
    <row r="19" ht="25.5" customHeight="1" spans="1:5">
      <c r="A19" s="107">
        <v>1100231</v>
      </c>
      <c r="B19" s="107" t="s">
        <v>103</v>
      </c>
      <c r="C19" s="95">
        <v>10492</v>
      </c>
      <c r="D19" s="95">
        <v>5160</v>
      </c>
      <c r="E19" s="108">
        <f t="shared" si="0"/>
        <v>-50.8</v>
      </c>
    </row>
    <row r="20" ht="25.5" customHeight="1" spans="1:5">
      <c r="A20" s="107">
        <v>1100241</v>
      </c>
      <c r="B20" s="107" t="s">
        <v>104</v>
      </c>
      <c r="C20" s="95">
        <v>385</v>
      </c>
      <c r="D20" s="95">
        <v>310</v>
      </c>
      <c r="E20" s="108">
        <f t="shared" si="0"/>
        <v>-19.5</v>
      </c>
    </row>
    <row r="21" ht="25.5" customHeight="1" spans="1:5">
      <c r="A21" s="107">
        <v>1100244</v>
      </c>
      <c r="B21" s="107" t="s">
        <v>105</v>
      </c>
      <c r="C21" s="95">
        <f>216+1920</f>
        <v>2136</v>
      </c>
      <c r="D21" s="95">
        <v>2540</v>
      </c>
      <c r="E21" s="108">
        <f t="shared" si="0"/>
        <v>18.9</v>
      </c>
    </row>
    <row r="22" ht="25.5" customHeight="1" spans="1:5">
      <c r="A22" s="107">
        <v>1100245</v>
      </c>
      <c r="B22" s="107" t="s">
        <v>106</v>
      </c>
      <c r="C22" s="95">
        <f>172+6564</f>
        <v>6736</v>
      </c>
      <c r="D22" s="95">
        <v>8524</v>
      </c>
      <c r="E22" s="108">
        <f t="shared" si="0"/>
        <v>26.5</v>
      </c>
    </row>
    <row r="23" ht="25.5" customHeight="1" spans="1:5">
      <c r="A23" s="107">
        <v>1100246</v>
      </c>
      <c r="B23" s="107" t="s">
        <v>107</v>
      </c>
      <c r="C23" s="95">
        <v>23</v>
      </c>
      <c r="D23" s="95">
        <v>14</v>
      </c>
      <c r="E23" s="111">
        <f t="shared" si="0"/>
        <v>-39</v>
      </c>
    </row>
    <row r="24" ht="25.5" customHeight="1" spans="1:5">
      <c r="A24" s="107">
        <v>1100247</v>
      </c>
      <c r="B24" s="107" t="s">
        <v>108</v>
      </c>
      <c r="C24" s="95">
        <v>956</v>
      </c>
      <c r="D24" s="95">
        <v>857</v>
      </c>
      <c r="E24" s="108">
        <f t="shared" si="0"/>
        <v>-10.4</v>
      </c>
    </row>
    <row r="25" ht="25.5" customHeight="1" spans="1:5">
      <c r="A25" s="107">
        <v>1100248</v>
      </c>
      <c r="B25" s="107" t="s">
        <v>109</v>
      </c>
      <c r="C25" s="95">
        <v>7067</v>
      </c>
      <c r="D25" s="95">
        <v>5506</v>
      </c>
      <c r="E25" s="108">
        <f t="shared" si="0"/>
        <v>-22.1</v>
      </c>
    </row>
    <row r="26" ht="25.5" customHeight="1" spans="1:5">
      <c r="A26" s="107">
        <v>1100249</v>
      </c>
      <c r="B26" s="107" t="s">
        <v>110</v>
      </c>
      <c r="C26" s="95">
        <v>7538</v>
      </c>
      <c r="D26" s="95">
        <v>4157</v>
      </c>
      <c r="E26" s="108">
        <f t="shared" si="0"/>
        <v>-44.9</v>
      </c>
    </row>
    <row r="27" ht="25.5" customHeight="1" spans="1:5">
      <c r="A27" s="107">
        <v>1100250</v>
      </c>
      <c r="B27" s="112" t="s">
        <v>111</v>
      </c>
      <c r="C27" s="95">
        <v>3298</v>
      </c>
      <c r="D27" s="95">
        <v>2897</v>
      </c>
      <c r="E27" s="108">
        <f t="shared" si="0"/>
        <v>-12.2</v>
      </c>
    </row>
    <row r="28" ht="25.5" customHeight="1" spans="1:5">
      <c r="A28" s="112">
        <v>1100252</v>
      </c>
      <c r="B28" s="112" t="s">
        <v>112</v>
      </c>
      <c r="C28" s="95">
        <v>18517</v>
      </c>
      <c r="D28" s="95">
        <v>47190</v>
      </c>
      <c r="E28" s="108">
        <f t="shared" si="0"/>
        <v>154.8</v>
      </c>
    </row>
    <row r="29" ht="25.5" customHeight="1" spans="1:5">
      <c r="A29" s="112">
        <v>1100253</v>
      </c>
      <c r="B29" s="112" t="s">
        <v>113</v>
      </c>
      <c r="C29" s="95">
        <v>3443</v>
      </c>
      <c r="D29" s="95">
        <v>3858</v>
      </c>
      <c r="E29" s="108">
        <f t="shared" si="0"/>
        <v>12.1</v>
      </c>
    </row>
    <row r="30" ht="25.5" customHeight="1" spans="1:5">
      <c r="A30" s="112">
        <v>1100254</v>
      </c>
      <c r="B30" s="112" t="s">
        <v>114</v>
      </c>
      <c r="C30" s="95">
        <v>103</v>
      </c>
      <c r="D30" s="95">
        <v>128</v>
      </c>
      <c r="E30" s="111">
        <f t="shared" si="0"/>
        <v>24</v>
      </c>
    </row>
    <row r="31" ht="25.5" customHeight="1" spans="1:5">
      <c r="A31" s="107">
        <v>1100258</v>
      </c>
      <c r="B31" s="107" t="s">
        <v>115</v>
      </c>
      <c r="C31" s="95">
        <v>1801</v>
      </c>
      <c r="D31" s="95">
        <v>1737</v>
      </c>
      <c r="E31" s="108">
        <f t="shared" si="0"/>
        <v>-3.6</v>
      </c>
    </row>
    <row r="32" ht="25.5" customHeight="1" spans="1:5">
      <c r="A32" s="107">
        <v>1100259</v>
      </c>
      <c r="B32" s="107" t="s">
        <v>116</v>
      </c>
      <c r="C32" s="95"/>
      <c r="D32" s="95">
        <v>61</v>
      </c>
      <c r="E32" s="108"/>
    </row>
    <row r="33" ht="25.5" customHeight="1" spans="1:5">
      <c r="A33" s="107">
        <v>1100260</v>
      </c>
      <c r="B33" s="107" t="s">
        <v>117</v>
      </c>
      <c r="C33" s="95">
        <v>1</v>
      </c>
      <c r="D33" s="95">
        <v>121</v>
      </c>
      <c r="E33" s="108">
        <f>IF(C33=0,0,(D33/C33-1)*100)</f>
        <v>12000</v>
      </c>
    </row>
    <row r="34" ht="25.5" customHeight="1" spans="1:5">
      <c r="A34" s="107">
        <v>1100269</v>
      </c>
      <c r="B34" s="107" t="s">
        <v>118</v>
      </c>
      <c r="C34" s="95"/>
      <c r="D34" s="95"/>
      <c r="E34" s="111">
        <f t="shared" ref="E33:E39" si="1">IF(C34=0,0,(D34/C34-1)*100)</f>
        <v>0</v>
      </c>
    </row>
    <row r="35" ht="25.5" customHeight="1" spans="1:5">
      <c r="A35" s="107">
        <v>1100299</v>
      </c>
      <c r="B35" s="107" t="s">
        <v>119</v>
      </c>
      <c r="C35" s="95">
        <v>51084</v>
      </c>
      <c r="D35" s="95">
        <v>37639</v>
      </c>
      <c r="E35" s="111">
        <f t="shared" si="1"/>
        <v>-26</v>
      </c>
    </row>
    <row r="36" ht="25.5" customHeight="1" spans="1:5">
      <c r="A36" s="59">
        <v>11003</v>
      </c>
      <c r="B36" s="104" t="s">
        <v>120</v>
      </c>
      <c r="C36" s="105">
        <v>17678</v>
      </c>
      <c r="D36" s="105">
        <v>28375</v>
      </c>
      <c r="E36" s="108">
        <f t="shared" si="1"/>
        <v>60.5</v>
      </c>
    </row>
    <row r="37" ht="25.5" customHeight="1" spans="1:5">
      <c r="A37" s="59"/>
      <c r="B37" s="104"/>
      <c r="C37" s="143"/>
      <c r="D37" s="111"/>
      <c r="E37" s="108">
        <f t="shared" si="1"/>
        <v>0</v>
      </c>
    </row>
    <row r="38" ht="25.5" customHeight="1" spans="1:5">
      <c r="A38" s="59"/>
      <c r="B38" s="60"/>
      <c r="C38" s="94"/>
      <c r="D38" s="111"/>
      <c r="E38" s="108">
        <f t="shared" si="1"/>
        <v>0</v>
      </c>
    </row>
    <row r="39" ht="25.5" customHeight="1" spans="1:5">
      <c r="A39" s="38"/>
      <c r="B39" s="36" t="s">
        <v>121</v>
      </c>
      <c r="C39" s="105">
        <f>SUM(C4,C10,C36)</f>
        <v>173553</v>
      </c>
      <c r="D39" s="105">
        <f>SUM(D4,D10,D36)</f>
        <v>200213</v>
      </c>
      <c r="E39" s="106">
        <f t="shared" si="1"/>
        <v>15.4</v>
      </c>
    </row>
    <row r="40" ht="36.75" customHeight="1"/>
    <row r="41" spans="4:4">
      <c r="D41" s="113"/>
    </row>
    <row r="183" spans="2:2">
      <c r="B183" s="71"/>
    </row>
    <row r="184" spans="2:2">
      <c r="B184" s="71"/>
    </row>
    <row r="185" spans="2:2">
      <c r="B185" s="71"/>
    </row>
    <row r="186" spans="2:2">
      <c r="B186" s="71"/>
    </row>
    <row r="187" spans="2:2">
      <c r="B187" s="71"/>
    </row>
    <row r="188" spans="2:2">
      <c r="B188" s="71"/>
    </row>
    <row r="189" spans="2:2">
      <c r="B189" s="71"/>
    </row>
    <row r="190" spans="2:2">
      <c r="B190" s="71"/>
    </row>
    <row r="191" spans="2:2">
      <c r="B191" s="71"/>
    </row>
    <row r="192" spans="2:2">
      <c r="B192" s="71"/>
    </row>
    <row r="193" spans="2:2">
      <c r="B193" s="71"/>
    </row>
    <row r="194" spans="2:2">
      <c r="B194" s="71"/>
    </row>
    <row r="195" spans="2:2">
      <c r="B195" s="71"/>
    </row>
  </sheetData>
  <mergeCells count="2">
    <mergeCell ref="A1:E1"/>
    <mergeCell ref="B2:E2"/>
  </mergeCells>
  <printOptions horizontalCentered="1"/>
  <pageMargins left="0.472222222222222" right="0.472222222222222" top="0.786805555555556" bottom="0.590277777777778" header="0.708333333333333" footer="0.393055555555556"/>
  <pageSetup paperSize="9" scale="99" fitToHeight="0" orientation="portrait"/>
  <headerFooter alignWithMargins="0">
    <oddFooter>&amp;C-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3"/>
  <sheetViews>
    <sheetView showGridLines="0" showZeros="0" workbookViewId="0">
      <selection activeCell="D5" sqref="D5"/>
    </sheetView>
  </sheetViews>
  <sheetFormatPr defaultColWidth="9" defaultRowHeight="14.25" outlineLevelCol="3"/>
  <cols>
    <col min="1" max="1" width="32.375" customWidth="1"/>
    <col min="2" max="4" width="16.625" customWidth="1"/>
  </cols>
  <sheetData>
    <row r="1" ht="26.25" customHeight="1" spans="1:4">
      <c r="A1" s="87" t="s">
        <v>122</v>
      </c>
      <c r="B1" s="87"/>
      <c r="C1" s="87"/>
      <c r="D1" s="87"/>
    </row>
    <row r="2" ht="19.5" customHeight="1" spans="1:4">
      <c r="A2" s="88" t="s">
        <v>28</v>
      </c>
      <c r="B2" s="88"/>
      <c r="C2" s="88"/>
      <c r="D2" s="88"/>
    </row>
    <row r="3" ht="51" customHeight="1" spans="1:4">
      <c r="A3" s="58" t="s">
        <v>30</v>
      </c>
      <c r="B3" s="58" t="s">
        <v>123</v>
      </c>
      <c r="C3" s="58" t="s">
        <v>124</v>
      </c>
      <c r="D3" s="58" t="s">
        <v>125</v>
      </c>
    </row>
    <row r="4" ht="27.6" customHeight="1" spans="1:4">
      <c r="A4" s="60" t="s">
        <v>126</v>
      </c>
      <c r="B4" s="94">
        <v>445358</v>
      </c>
      <c r="C4" s="94">
        <v>36375</v>
      </c>
      <c r="D4" s="96">
        <v>392205.7</v>
      </c>
    </row>
    <row r="5" ht="27.6" customHeight="1" spans="1:4">
      <c r="A5" s="60"/>
      <c r="B5" s="94"/>
      <c r="C5" s="94"/>
      <c r="D5" s="96"/>
    </row>
    <row r="6" ht="27.6" customHeight="1" spans="1:4">
      <c r="A6" s="60"/>
      <c r="B6" s="94"/>
      <c r="C6" s="94"/>
      <c r="D6" s="96"/>
    </row>
    <row r="7" ht="27.6" customHeight="1" spans="1:4">
      <c r="A7" s="60"/>
      <c r="B7" s="94"/>
      <c r="C7" s="94"/>
      <c r="D7" s="96"/>
    </row>
    <row r="8" ht="27.6" customHeight="1" spans="1:4">
      <c r="A8" s="60"/>
      <c r="B8" s="94"/>
      <c r="C8" s="94"/>
      <c r="D8" s="96"/>
    </row>
    <row r="9" ht="27.6" customHeight="1" spans="1:4">
      <c r="A9" s="60"/>
      <c r="B9" s="94"/>
      <c r="C9" s="94"/>
      <c r="D9" s="96"/>
    </row>
    <row r="10" ht="27.6" customHeight="1" spans="1:4">
      <c r="A10" s="60"/>
      <c r="B10" s="94"/>
      <c r="C10" s="94"/>
      <c r="D10" s="96"/>
    </row>
    <row r="11" ht="27.6" customHeight="1" spans="1:4">
      <c r="A11" s="60"/>
      <c r="B11" s="94"/>
      <c r="C11" s="94"/>
      <c r="D11" s="96"/>
    </row>
    <row r="12" ht="27.6" customHeight="1" spans="1:4">
      <c r="A12" s="60"/>
      <c r="B12" s="94"/>
      <c r="C12" s="94"/>
      <c r="D12" s="96"/>
    </row>
    <row r="13" ht="27.6" customHeight="1" spans="1:4">
      <c r="A13" s="60"/>
      <c r="B13" s="94"/>
      <c r="C13" s="94"/>
      <c r="D13" s="96"/>
    </row>
    <row r="14" ht="27.6" customHeight="1" spans="1:4">
      <c r="A14" s="60"/>
      <c r="B14" s="94"/>
      <c r="C14" s="94"/>
      <c r="D14" s="96"/>
    </row>
    <row r="15" ht="27.6" customHeight="1" spans="1:4">
      <c r="A15" s="60"/>
      <c r="B15" s="97"/>
      <c r="C15" s="94"/>
      <c r="D15" s="96">
        <f t="shared" ref="D15:D16" si="0">IF(B15=0,0,(C15/B15-1)*100)</f>
        <v>0</v>
      </c>
    </row>
    <row r="16" ht="27.6" customHeight="1" spans="1:4">
      <c r="A16" s="60"/>
      <c r="B16" s="97"/>
      <c r="C16" s="94"/>
      <c r="D16" s="96">
        <f t="shared" si="0"/>
        <v>0</v>
      </c>
    </row>
    <row r="17" ht="27.6" customHeight="1" spans="1:4">
      <c r="A17" s="36" t="s">
        <v>121</v>
      </c>
      <c r="B17" s="94">
        <f>SUM(B4:B14)</f>
        <v>445358</v>
      </c>
      <c r="C17" s="94">
        <f>SUM(C4:C14)</f>
        <v>36375</v>
      </c>
      <c r="D17" s="94">
        <f>SUM(D4:D14)</f>
        <v>392205.7</v>
      </c>
    </row>
    <row r="161" spans="1:1">
      <c r="A161" s="71"/>
    </row>
    <row r="162" spans="1:1">
      <c r="A162" s="71"/>
    </row>
    <row r="163" spans="1:1">
      <c r="A163" s="71"/>
    </row>
    <row r="164" spans="1:1">
      <c r="A164" s="71"/>
    </row>
    <row r="165" spans="1:1">
      <c r="A165" s="71"/>
    </row>
    <row r="166" spans="1:1">
      <c r="A166" s="71"/>
    </row>
    <row r="167" spans="1:1">
      <c r="A167" s="71"/>
    </row>
    <row r="168" spans="1:1">
      <c r="A168" s="71"/>
    </row>
    <row r="169" spans="1:1">
      <c r="A169" s="71"/>
    </row>
    <row r="170" spans="1:1">
      <c r="A170" s="71"/>
    </row>
    <row r="171" spans="1:1">
      <c r="A171" s="71"/>
    </row>
    <row r="172" spans="1:1">
      <c r="A172" s="71"/>
    </row>
    <row r="173" spans="1:1">
      <c r="A173" s="71"/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3"/>
  <sheetViews>
    <sheetView showGridLines="0" showZeros="0" workbookViewId="0">
      <selection activeCell="B11" sqref="B11"/>
    </sheetView>
  </sheetViews>
  <sheetFormatPr defaultColWidth="9" defaultRowHeight="14.25" outlineLevelCol="3"/>
  <cols>
    <col min="1" max="1" width="28.5" customWidth="1"/>
    <col min="2" max="2" width="16.875" customWidth="1"/>
    <col min="3" max="3" width="15" customWidth="1"/>
    <col min="4" max="4" width="18.625" customWidth="1"/>
  </cols>
  <sheetData>
    <row r="1" ht="26.25" customHeight="1" spans="1:4">
      <c r="A1" s="87" t="s">
        <v>127</v>
      </c>
      <c r="B1" s="87"/>
      <c r="C1" s="87"/>
      <c r="D1" s="87"/>
    </row>
    <row r="2" ht="19.5" customHeight="1" spans="1:4">
      <c r="A2" s="88" t="s">
        <v>28</v>
      </c>
      <c r="B2" s="88"/>
      <c r="C2" s="88"/>
      <c r="D2" s="88"/>
    </row>
    <row r="3" ht="51" customHeight="1" spans="1:4">
      <c r="A3" s="58" t="s">
        <v>30</v>
      </c>
      <c r="B3" s="58" t="s">
        <v>128</v>
      </c>
      <c r="C3" s="58" t="s">
        <v>129</v>
      </c>
      <c r="D3" s="58" t="s">
        <v>130</v>
      </c>
    </row>
    <row r="4" ht="27.6" customHeight="1" spans="1:4">
      <c r="A4" s="60" t="s">
        <v>126</v>
      </c>
      <c r="B4" s="94">
        <v>50200</v>
      </c>
      <c r="C4" s="94">
        <v>25000</v>
      </c>
      <c r="D4" s="95">
        <v>25200</v>
      </c>
    </row>
    <row r="5" ht="27.6" customHeight="1" spans="1:4">
      <c r="A5" s="60"/>
      <c r="B5" s="94"/>
      <c r="C5" s="94"/>
      <c r="D5" s="96"/>
    </row>
    <row r="6" ht="27.6" customHeight="1" spans="1:4">
      <c r="A6" s="60"/>
      <c r="B6" s="94"/>
      <c r="C6" s="94"/>
      <c r="D6" s="96"/>
    </row>
    <row r="7" ht="27.6" customHeight="1" spans="1:4">
      <c r="A7" s="60"/>
      <c r="B7" s="94"/>
      <c r="C7" s="94"/>
      <c r="D7" s="96"/>
    </row>
    <row r="8" ht="27.6" customHeight="1" spans="1:4">
      <c r="A8" s="60"/>
      <c r="B8" s="94"/>
      <c r="C8" s="94"/>
      <c r="D8" s="96"/>
    </row>
    <row r="9" ht="27.6" customHeight="1" spans="1:4">
      <c r="A9" s="60"/>
      <c r="B9" s="94"/>
      <c r="C9" s="94"/>
      <c r="D9" s="96"/>
    </row>
    <row r="10" ht="27.6" customHeight="1" spans="1:4">
      <c r="A10" s="60"/>
      <c r="B10" s="94"/>
      <c r="C10" s="94"/>
      <c r="D10" s="96"/>
    </row>
    <row r="11" ht="27.6" customHeight="1" spans="1:4">
      <c r="A11" s="60"/>
      <c r="B11" s="94"/>
      <c r="C11" s="94"/>
      <c r="D11" s="96"/>
    </row>
    <row r="12" ht="27.6" customHeight="1" spans="1:4">
      <c r="A12" s="60"/>
      <c r="B12" s="94"/>
      <c r="C12" s="94"/>
      <c r="D12" s="96"/>
    </row>
    <row r="13" ht="27.6" customHeight="1" spans="1:4">
      <c r="A13" s="60"/>
      <c r="B13" s="94"/>
      <c r="C13" s="94"/>
      <c r="D13" s="96"/>
    </row>
    <row r="14" ht="27.6" customHeight="1" spans="1:4">
      <c r="A14" s="60"/>
      <c r="B14" s="94"/>
      <c r="C14" s="94"/>
      <c r="D14" s="96"/>
    </row>
    <row r="15" ht="27.6" customHeight="1" spans="1:4">
      <c r="A15" s="60"/>
      <c r="B15" s="97"/>
      <c r="C15" s="94"/>
      <c r="D15" s="96">
        <f t="shared" ref="D15:D16" si="0">IF(B15=0,0,(C15/B15-1)*100)</f>
        <v>0</v>
      </c>
    </row>
    <row r="16" ht="27.6" customHeight="1" spans="1:4">
      <c r="A16" s="60"/>
      <c r="B16" s="97"/>
      <c r="C16" s="94"/>
      <c r="D16" s="96">
        <f t="shared" si="0"/>
        <v>0</v>
      </c>
    </row>
    <row r="17" ht="27.6" customHeight="1" spans="1:4">
      <c r="A17" s="36" t="s">
        <v>121</v>
      </c>
      <c r="B17" s="94">
        <f>SUM(B4:B14)</f>
        <v>50200</v>
      </c>
      <c r="C17" s="94">
        <f>SUM(C4:C14)</f>
        <v>25000</v>
      </c>
      <c r="D17" s="94">
        <f>SUM(D4:D14)</f>
        <v>25200</v>
      </c>
    </row>
    <row r="161" spans="1:1">
      <c r="A161" s="71"/>
    </row>
    <row r="162" spans="1:1">
      <c r="A162" s="71"/>
    </row>
    <row r="163" spans="1:1">
      <c r="A163" s="71"/>
    </row>
    <row r="164" spans="1:1">
      <c r="A164" s="71"/>
    </row>
    <row r="165" spans="1:1">
      <c r="A165" s="71"/>
    </row>
    <row r="166" spans="1:1">
      <c r="A166" s="71"/>
    </row>
    <row r="167" spans="1:1">
      <c r="A167" s="71"/>
    </row>
    <row r="168" spans="1:1">
      <c r="A168" s="71"/>
    </row>
    <row r="169" spans="1:1">
      <c r="A169" s="71"/>
    </row>
    <row r="170" spans="1:1">
      <c r="A170" s="71"/>
    </row>
    <row r="171" spans="1:1">
      <c r="A171" s="71"/>
    </row>
    <row r="172" spans="1:1">
      <c r="A172" s="71"/>
    </row>
    <row r="173" spans="1:1">
      <c r="A173" s="71"/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6"/>
  <sheetViews>
    <sheetView showGridLines="0" showZeros="0" workbookViewId="0">
      <selection activeCell="F8" sqref="F8"/>
    </sheetView>
  </sheetViews>
  <sheetFormatPr defaultColWidth="9" defaultRowHeight="14.25" outlineLevelCol="2"/>
  <cols>
    <col min="1" max="1" width="6.5" customWidth="1"/>
    <col min="2" max="2" width="58.75" customWidth="1"/>
    <col min="3" max="3" width="15" customWidth="1"/>
  </cols>
  <sheetData>
    <row r="1" ht="26.25" customHeight="1" spans="2:3">
      <c r="B1" s="87" t="s">
        <v>131</v>
      </c>
      <c r="C1" s="87"/>
    </row>
    <row r="2" ht="19.5" customHeight="1" spans="2:3">
      <c r="B2" s="88" t="s">
        <v>28</v>
      </c>
      <c r="C2" s="88"/>
    </row>
    <row r="3" ht="51" customHeight="1" spans="1:3">
      <c r="A3" s="89" t="s">
        <v>132</v>
      </c>
      <c r="B3" s="58" t="s">
        <v>30</v>
      </c>
      <c r="C3" s="58" t="s">
        <v>133</v>
      </c>
    </row>
    <row r="4" ht="27.6" customHeight="1" spans="1:3">
      <c r="A4" s="89">
        <v>1</v>
      </c>
      <c r="B4" s="91" t="s">
        <v>134</v>
      </c>
      <c r="C4" s="92">
        <v>2000</v>
      </c>
    </row>
    <row r="5" ht="27.6" customHeight="1" spans="1:3">
      <c r="A5" s="89">
        <v>2</v>
      </c>
      <c r="B5" s="91" t="s">
        <v>135</v>
      </c>
      <c r="C5" s="92">
        <v>4000</v>
      </c>
    </row>
    <row r="6" ht="27.6" customHeight="1" spans="1:3">
      <c r="A6" s="89">
        <v>3</v>
      </c>
      <c r="B6" s="91" t="s">
        <v>136</v>
      </c>
      <c r="C6" s="92">
        <v>3000</v>
      </c>
    </row>
    <row r="7" ht="27.6" customHeight="1" spans="1:3">
      <c r="A7" s="89">
        <v>4</v>
      </c>
      <c r="B7" s="91" t="s">
        <v>137</v>
      </c>
      <c r="C7" s="92">
        <v>5000</v>
      </c>
    </row>
    <row r="8" ht="27.6" customHeight="1" spans="1:3">
      <c r="A8" s="89">
        <v>5</v>
      </c>
      <c r="B8" s="91" t="s">
        <v>138</v>
      </c>
      <c r="C8" s="92">
        <v>6000</v>
      </c>
    </row>
    <row r="9" ht="27.6" customHeight="1" spans="1:3">
      <c r="A9" s="89">
        <v>6</v>
      </c>
      <c r="B9" s="91" t="s">
        <v>139</v>
      </c>
      <c r="C9" s="92">
        <v>5000</v>
      </c>
    </row>
    <row r="10" ht="27.6" customHeight="1" spans="1:3">
      <c r="A10" s="89"/>
      <c r="B10" s="36" t="s">
        <v>121</v>
      </c>
      <c r="C10" s="93">
        <f>SUM(C4:C9)</f>
        <v>25000</v>
      </c>
    </row>
    <row r="154" spans="2:2">
      <c r="B154" s="71"/>
    </row>
    <row r="155" spans="2:2">
      <c r="B155" s="71"/>
    </row>
    <row r="156" spans="2:2">
      <c r="B156" s="71"/>
    </row>
    <row r="157" spans="2:2">
      <c r="B157" s="71"/>
    </row>
    <row r="158" spans="2:2">
      <c r="B158" s="71"/>
    </row>
    <row r="159" spans="2:2">
      <c r="B159" s="71"/>
    </row>
    <row r="160" spans="2:2">
      <c r="B160" s="71"/>
    </row>
    <row r="161" spans="2:2">
      <c r="B161" s="71"/>
    </row>
    <row r="162" spans="2:2">
      <c r="B162" s="71"/>
    </row>
    <row r="163" spans="2:2">
      <c r="B163" s="71"/>
    </row>
    <row r="164" spans="2:2">
      <c r="B164" s="71"/>
    </row>
    <row r="165" spans="2:2">
      <c r="B165" s="71"/>
    </row>
    <row r="166" spans="2:2">
      <c r="B166" s="71"/>
    </row>
  </sheetData>
  <mergeCells count="2">
    <mergeCell ref="B1:C1"/>
    <mergeCell ref="B2:C2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0"/>
  <sheetViews>
    <sheetView showGridLines="0" showZeros="0" view="pageBreakPreview" zoomScaleNormal="100" zoomScaleSheetLayoutView="100" workbookViewId="0">
      <selection activeCell="D29" sqref="D29"/>
    </sheetView>
  </sheetViews>
  <sheetFormatPr defaultColWidth="9" defaultRowHeight="14.25" outlineLevelCol="4"/>
  <cols>
    <col min="1" max="1" width="6.125" style="72" customWidth="1"/>
    <col min="2" max="2" width="29.625" customWidth="1"/>
    <col min="3" max="3" width="12.75" customWidth="1"/>
    <col min="4" max="4" width="12.375" customWidth="1"/>
    <col min="5" max="5" width="10.625" customWidth="1"/>
  </cols>
  <sheetData>
    <row r="1" ht="26.25" customHeight="1" spans="1:5">
      <c r="A1" s="87" t="s">
        <v>140</v>
      </c>
      <c r="B1" s="87"/>
      <c r="C1" s="87"/>
      <c r="D1" s="87"/>
      <c r="E1" s="87"/>
    </row>
    <row r="2" ht="19.5" customHeight="1" spans="2:5">
      <c r="B2" s="130" t="s">
        <v>28</v>
      </c>
      <c r="C2" s="130"/>
      <c r="D2" s="130"/>
      <c r="E2" s="130"/>
    </row>
    <row r="3" ht="51" customHeight="1" spans="1:5">
      <c r="A3" s="58" t="s">
        <v>29</v>
      </c>
      <c r="B3" s="58" t="s">
        <v>30</v>
      </c>
      <c r="C3" s="58" t="s">
        <v>32</v>
      </c>
      <c r="D3" s="58" t="s">
        <v>141</v>
      </c>
      <c r="E3" s="58" t="s">
        <v>33</v>
      </c>
    </row>
    <row r="4" ht="23.25" customHeight="1" spans="1:5">
      <c r="A4" s="135">
        <v>101</v>
      </c>
      <c r="B4" s="136" t="s">
        <v>34</v>
      </c>
      <c r="C4" s="133">
        <f>SUM(C5:C18)</f>
        <v>136381</v>
      </c>
      <c r="D4" s="133">
        <f>SUM(D5:D18)</f>
        <v>180000</v>
      </c>
      <c r="E4" s="134">
        <f>(D4-C4)/C4*100</f>
        <v>31.98</v>
      </c>
    </row>
    <row r="5" ht="23.25" customHeight="1" spans="1:5">
      <c r="A5" s="59">
        <v>10101</v>
      </c>
      <c r="B5" s="60" t="s">
        <v>35</v>
      </c>
      <c r="C5" s="94">
        <v>57455</v>
      </c>
      <c r="D5" s="94">
        <v>96668</v>
      </c>
      <c r="E5" s="137">
        <f>(D5-C5)/C5*100</f>
        <v>68.25</v>
      </c>
    </row>
    <row r="6" ht="23.25" customHeight="1" spans="1:5">
      <c r="A6" s="59">
        <v>10104</v>
      </c>
      <c r="B6" s="60" t="s">
        <v>36</v>
      </c>
      <c r="C6" s="94">
        <f>'表1-2023年阜康市收入'!D6</f>
        <v>9234</v>
      </c>
      <c r="D6" s="94">
        <v>22382</v>
      </c>
      <c r="E6" s="137">
        <f t="shared" ref="E6:E19" si="0">(D6-C6)/C6*100</f>
        <v>142.39</v>
      </c>
    </row>
    <row r="7" ht="23.25" customHeight="1" spans="1:5">
      <c r="A7" s="59">
        <v>10106</v>
      </c>
      <c r="B7" s="60" t="s">
        <v>37</v>
      </c>
      <c r="C7" s="94">
        <f>'表1-2023年阜康市收入'!D7</f>
        <v>5463</v>
      </c>
      <c r="D7" s="94">
        <v>5300</v>
      </c>
      <c r="E7" s="137">
        <f t="shared" si="0"/>
        <v>-2.98</v>
      </c>
    </row>
    <row r="8" ht="23.25" customHeight="1" spans="1:5">
      <c r="A8" s="59">
        <v>10107</v>
      </c>
      <c r="B8" s="60" t="s">
        <v>38</v>
      </c>
      <c r="C8" s="94">
        <f>'表1-2023年阜康市收入'!D8</f>
        <v>2839</v>
      </c>
      <c r="D8" s="94">
        <v>3500</v>
      </c>
      <c r="E8" s="137">
        <f t="shared" si="0"/>
        <v>23.28</v>
      </c>
    </row>
    <row r="9" ht="23.25" customHeight="1" spans="1:5">
      <c r="A9" s="59">
        <v>10109</v>
      </c>
      <c r="B9" s="60" t="s">
        <v>39</v>
      </c>
      <c r="C9" s="94">
        <f>'表1-2023年阜康市收入'!D9</f>
        <v>6946</v>
      </c>
      <c r="D9" s="94">
        <v>9500</v>
      </c>
      <c r="E9" s="137">
        <f t="shared" si="0"/>
        <v>36.77</v>
      </c>
    </row>
    <row r="10" ht="23.25" customHeight="1" spans="1:5">
      <c r="A10" s="59">
        <v>10110</v>
      </c>
      <c r="B10" s="60" t="s">
        <v>40</v>
      </c>
      <c r="C10" s="94">
        <f>'表1-2023年阜康市收入'!D10</f>
        <v>10369</v>
      </c>
      <c r="D10" s="94">
        <v>15500</v>
      </c>
      <c r="E10" s="137">
        <f t="shared" si="0"/>
        <v>49.48</v>
      </c>
    </row>
    <row r="11" ht="23.25" customHeight="1" spans="1:5">
      <c r="A11" s="59">
        <v>10111</v>
      </c>
      <c r="B11" s="60" t="s">
        <v>41</v>
      </c>
      <c r="C11" s="94">
        <f>'表1-2023年阜康市收入'!D11</f>
        <v>3333</v>
      </c>
      <c r="D11" s="94">
        <v>4200</v>
      </c>
      <c r="E11" s="137">
        <f t="shared" si="0"/>
        <v>26.01</v>
      </c>
    </row>
    <row r="12" ht="23.25" customHeight="1" spans="1:5">
      <c r="A12" s="59">
        <v>10112</v>
      </c>
      <c r="B12" s="60" t="s">
        <v>42</v>
      </c>
      <c r="C12" s="94">
        <f>'表1-2023年阜康市收入'!D12</f>
        <v>14112</v>
      </c>
      <c r="D12" s="94">
        <v>13500</v>
      </c>
      <c r="E12" s="137">
        <f t="shared" si="0"/>
        <v>-4.34</v>
      </c>
    </row>
    <row r="13" ht="23.25" customHeight="1" spans="1:5">
      <c r="A13" s="59">
        <v>10113</v>
      </c>
      <c r="B13" s="60" t="s">
        <v>43</v>
      </c>
      <c r="C13" s="94">
        <f>'表1-2023年阜康市收入'!D13</f>
        <v>-2908</v>
      </c>
      <c r="D13" s="94">
        <v>1000</v>
      </c>
      <c r="E13" s="137">
        <f t="shared" si="0"/>
        <v>-134.39</v>
      </c>
    </row>
    <row r="14" ht="23.25" customHeight="1" spans="1:5">
      <c r="A14" s="59">
        <v>10114</v>
      </c>
      <c r="B14" s="60" t="s">
        <v>44</v>
      </c>
      <c r="C14" s="94">
        <f>'表1-2023年阜康市收入'!D14</f>
        <v>2434</v>
      </c>
      <c r="D14" s="94">
        <v>1950</v>
      </c>
      <c r="E14" s="137">
        <f t="shared" si="0"/>
        <v>-19.88</v>
      </c>
    </row>
    <row r="15" ht="23.25" customHeight="1" spans="1:5">
      <c r="A15" s="59">
        <v>10118</v>
      </c>
      <c r="B15" s="60" t="s">
        <v>45</v>
      </c>
      <c r="C15" s="94">
        <f>'表1-2023年阜康市收入'!D15</f>
        <v>24545</v>
      </c>
      <c r="D15" s="94">
        <v>4800</v>
      </c>
      <c r="E15" s="137">
        <f t="shared" si="0"/>
        <v>-80.44</v>
      </c>
    </row>
    <row r="16" ht="23.25" customHeight="1" spans="1:5">
      <c r="A16" s="59">
        <v>10119</v>
      </c>
      <c r="B16" s="60" t="s">
        <v>46</v>
      </c>
      <c r="C16" s="94">
        <f>'表1-2023年阜康市收入'!D16</f>
        <v>2556</v>
      </c>
      <c r="D16" s="94">
        <v>1700</v>
      </c>
      <c r="E16" s="137">
        <f t="shared" si="0"/>
        <v>-33.49</v>
      </c>
    </row>
    <row r="17" ht="23.25" customHeight="1" spans="1:5">
      <c r="A17" s="59">
        <v>10121</v>
      </c>
      <c r="B17" s="60" t="s">
        <v>47</v>
      </c>
      <c r="C17" s="94">
        <f>'表1-2023年阜康市收入'!D17</f>
        <v>0</v>
      </c>
      <c r="D17" s="94"/>
      <c r="E17" s="137"/>
    </row>
    <row r="18" ht="23.25" customHeight="1" spans="1:5">
      <c r="A18" s="59">
        <v>10199</v>
      </c>
      <c r="B18" s="60" t="s">
        <v>48</v>
      </c>
      <c r="C18" s="94">
        <f>'表1-2023年阜康市收入'!D18</f>
        <v>3</v>
      </c>
      <c r="D18" s="94"/>
      <c r="E18" s="138">
        <f t="shared" si="0"/>
        <v>-100</v>
      </c>
    </row>
    <row r="19" ht="23.25" customHeight="1" spans="1:5">
      <c r="A19" s="135">
        <v>103</v>
      </c>
      <c r="B19" s="136" t="s">
        <v>49</v>
      </c>
      <c r="C19" s="133">
        <f>SUM(C20:C28)</f>
        <v>61123</v>
      </c>
      <c r="D19" s="133">
        <f t="shared" ref="D19" si="1">SUM(D20:D28)</f>
        <v>44800</v>
      </c>
      <c r="E19" s="134">
        <f t="shared" si="0"/>
        <v>-26.71</v>
      </c>
    </row>
    <row r="20" ht="23.25" customHeight="1" spans="1:5">
      <c r="A20" s="59">
        <v>10302</v>
      </c>
      <c r="B20" s="60" t="s">
        <v>50</v>
      </c>
      <c r="C20" s="94">
        <f>'表1-2023年阜康市收入'!D20</f>
        <v>7508</v>
      </c>
      <c r="D20" s="94">
        <v>9600</v>
      </c>
      <c r="E20" s="137">
        <f t="shared" ref="E20:E27" si="2">(D20-C20)/C20*100</f>
        <v>27.86</v>
      </c>
    </row>
    <row r="21" ht="23.25" customHeight="1" spans="1:5">
      <c r="A21" s="59">
        <v>10304</v>
      </c>
      <c r="B21" s="60" t="s">
        <v>51</v>
      </c>
      <c r="C21" s="94">
        <f>'表1-2023年阜康市收入'!D21</f>
        <v>2978</v>
      </c>
      <c r="D21" s="94">
        <v>2500</v>
      </c>
      <c r="E21" s="137">
        <f t="shared" si="2"/>
        <v>-16.05</v>
      </c>
    </row>
    <row r="22" ht="23.25" customHeight="1" spans="1:5">
      <c r="A22" s="59">
        <v>10305</v>
      </c>
      <c r="B22" s="60" t="s">
        <v>52</v>
      </c>
      <c r="C22" s="94">
        <f>'表1-2023年阜康市收入'!D22</f>
        <v>2254</v>
      </c>
      <c r="D22" s="139">
        <v>5400</v>
      </c>
      <c r="E22" s="137">
        <f t="shared" si="2"/>
        <v>139.57</v>
      </c>
    </row>
    <row r="23" ht="23.25" customHeight="1" spans="1:5">
      <c r="A23" s="59">
        <v>10306</v>
      </c>
      <c r="B23" s="60" t="s">
        <v>53</v>
      </c>
      <c r="C23" s="94">
        <f>'表1-2023年阜康市收入'!D23</f>
        <v>20146</v>
      </c>
      <c r="D23" s="139">
        <v>10000</v>
      </c>
      <c r="E23" s="137"/>
    </row>
    <row r="24" ht="23.25" customHeight="1" spans="1:5">
      <c r="A24" s="59">
        <v>10307</v>
      </c>
      <c r="B24" s="60" t="s">
        <v>54</v>
      </c>
      <c r="C24" s="94">
        <f>'表1-2023年阜康市收入'!D24</f>
        <v>27431</v>
      </c>
      <c r="D24" s="139">
        <v>16600</v>
      </c>
      <c r="E24" s="137">
        <f t="shared" si="2"/>
        <v>-39.48</v>
      </c>
    </row>
    <row r="25" ht="23.25" customHeight="1" spans="1:5">
      <c r="A25" s="59">
        <v>10308</v>
      </c>
      <c r="B25" s="60" t="s">
        <v>55</v>
      </c>
      <c r="C25" s="94">
        <f>'表1-2023年阜康市收入'!D25</f>
        <v>0</v>
      </c>
      <c r="D25" s="139"/>
      <c r="E25" s="137"/>
    </row>
    <row r="26" ht="23.25" customHeight="1" spans="1:5">
      <c r="A26" s="59">
        <v>10309</v>
      </c>
      <c r="B26" s="60" t="s">
        <v>56</v>
      </c>
      <c r="C26" s="94">
        <f>'表1-2023年阜康市收入'!D26</f>
        <v>286</v>
      </c>
      <c r="D26" s="94">
        <v>200</v>
      </c>
      <c r="E26" s="137">
        <f t="shared" si="2"/>
        <v>-30.07</v>
      </c>
    </row>
    <row r="27" ht="23.25" customHeight="1" spans="1:5">
      <c r="A27" s="59">
        <v>10399</v>
      </c>
      <c r="B27" s="60" t="s">
        <v>57</v>
      </c>
      <c r="C27" s="94">
        <f>'表1-2023年阜康市收入'!D27</f>
        <v>520</v>
      </c>
      <c r="D27" s="94">
        <v>500</v>
      </c>
      <c r="E27" s="137">
        <f t="shared" si="2"/>
        <v>-3.85</v>
      </c>
    </row>
    <row r="28" ht="26.25" customHeight="1" spans="1:5">
      <c r="A28" s="59"/>
      <c r="B28" s="60"/>
      <c r="C28" s="97"/>
      <c r="D28" s="97"/>
      <c r="E28" s="140"/>
    </row>
    <row r="29" ht="25.5" customHeight="1" spans="1:5">
      <c r="A29" s="131"/>
      <c r="B29" s="132" t="s">
        <v>58</v>
      </c>
      <c r="C29" s="133">
        <f>C4+C19</f>
        <v>197504</v>
      </c>
      <c r="D29" s="133">
        <f>D4+D19</f>
        <v>224800</v>
      </c>
      <c r="E29" s="134">
        <f>(D29-C29)/C29*100</f>
        <v>13.82</v>
      </c>
    </row>
    <row r="30" ht="20.25" customHeight="1" spans="2:5">
      <c r="B30" s="141"/>
      <c r="C30" s="141"/>
      <c r="D30" s="141"/>
      <c r="E30" s="71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2">
      <c r="A168"/>
      <c r="B168" s="71"/>
    </row>
    <row r="169" spans="1:2">
      <c r="A169"/>
      <c r="B169" s="71"/>
    </row>
    <row r="170" spans="1:2">
      <c r="A170"/>
      <c r="B170" s="71"/>
    </row>
    <row r="171" spans="1:2">
      <c r="A171"/>
      <c r="B171" s="71"/>
    </row>
    <row r="172" spans="1:2">
      <c r="A172"/>
      <c r="B172" s="71"/>
    </row>
    <row r="173" spans="1:2">
      <c r="A173"/>
      <c r="B173" s="71"/>
    </row>
    <row r="174" spans="1:2">
      <c r="A174"/>
      <c r="B174" s="71"/>
    </row>
    <row r="175" spans="1:2">
      <c r="A175"/>
      <c r="B175" s="71"/>
    </row>
    <row r="176" spans="1:2">
      <c r="A176"/>
      <c r="B176" s="71"/>
    </row>
    <row r="177" spans="1:2">
      <c r="A177"/>
      <c r="B177" s="71"/>
    </row>
    <row r="178" spans="1:2">
      <c r="A178"/>
      <c r="B178" s="71"/>
    </row>
    <row r="179" spans="1:2">
      <c r="A179"/>
      <c r="B179" s="71"/>
    </row>
    <row r="180" spans="1:2">
      <c r="A180"/>
      <c r="B180" s="71"/>
    </row>
  </sheetData>
  <mergeCells count="2">
    <mergeCell ref="A1:E1"/>
    <mergeCell ref="B2:E2"/>
  </mergeCells>
  <printOptions horizontalCentered="1"/>
  <pageMargins left="0.118055555555556" right="0.314583333333333" top="0.786805555555556" bottom="0.590277777777778" header="0.708333333333333" footer="0.393055555555556"/>
  <pageSetup paperSize="9" scale="95" orientation="portrait" horizontalDpi="600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封面</vt:lpstr>
      <vt:lpstr>目录</vt:lpstr>
      <vt:lpstr>表1-2023年阜康市收入</vt:lpstr>
      <vt:lpstr>表2-2023年阜康市支出</vt:lpstr>
      <vt:lpstr>表3-2023年上级补助收入</vt:lpstr>
      <vt:lpstr>表4-2023年阜康市政府一般债务限额、余额情况</vt:lpstr>
      <vt:lpstr>表5-2023年阜康市政府一般债券发行情况</vt:lpstr>
      <vt:lpstr>表6-2023年阜康市政府一般债券项目安排情况</vt:lpstr>
      <vt:lpstr>表7-2024年阜康市收入</vt:lpstr>
      <vt:lpstr>表8-2024年阜康市支出</vt:lpstr>
      <vt:lpstr>表9-支出经济分类</vt:lpstr>
      <vt:lpstr>表10-2024年上级补助</vt:lpstr>
      <vt:lpstr>表11-2023年阜康市收入完成</vt:lpstr>
      <vt:lpstr>表12-2023年阜康市支出完成</vt:lpstr>
      <vt:lpstr>表13-专项债务限额、余额情况</vt:lpstr>
      <vt:lpstr>表14-2023年专项债券发行情况</vt:lpstr>
      <vt:lpstr>表15-专项债券安排情况</vt:lpstr>
      <vt:lpstr>表16-2024年阜康市收入预算</vt:lpstr>
      <vt:lpstr>表17-2024年阜康市支出预算</vt:lpstr>
      <vt:lpstr>表18 阜康市收支总表</vt:lpstr>
      <vt:lpstr>表19 阜康市收入表</vt:lpstr>
      <vt:lpstr>表20 阜康市支出表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dcterms:created xsi:type="dcterms:W3CDTF">2009-07-11T03:43:00Z</dcterms:created>
  <cp:lastPrinted>2022-12-05T09:35:00Z</cp:lastPrinted>
  <dcterms:modified xsi:type="dcterms:W3CDTF">2024-02-04T11:30:44Z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4B8E2913B60E4937A8E5B7E6AFD50499</vt:lpwstr>
  </property>
  <property fmtid="{D5CDD505-2E9C-101B-9397-08002B2CF9AE}" pid="4" name="KSOReadingLayout">
    <vt:bool>true</vt:bool>
  </property>
</Properties>
</file>